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2416"/>
  <workbookPr showInkAnnotation="0" autoCompressPictures="0"/>
  <bookViews>
    <workbookView xWindow="2760" yWindow="0" windowWidth="20880" windowHeight="15680" tabRatio="815"/>
  </bookViews>
  <sheets>
    <sheet name="PlayerInfo" sheetId="7" r:id="rId1"/>
    <sheet name="ResultsExp" sheetId="12" r:id="rId2"/>
    <sheet name="ResultsCoin" sheetId="51" r:id="rId3"/>
    <sheet name="ResultsPixel" sheetId="52" r:id="rId4"/>
    <sheet name="BestiaryLevels" sheetId="2" r:id="rId5"/>
    <sheet name="EnemyInfoCasual" sheetId="1" r:id="rId6"/>
    <sheet name="EnemyInfoHardcore" sheetId="6" r:id="rId7"/>
    <sheet name="BeginnerTrainingZone" sheetId="8" r:id="rId8"/>
    <sheet name="AdvancedTrainingZone" sheetId="14" r:id="rId9"/>
    <sheet name="MysticForest" sheetId="15" r:id="rId10"/>
    <sheet name="NightForest" sheetId="16" r:id="rId11"/>
    <sheet name="TheSky" sheetId="17" r:id="rId12"/>
    <sheet name="Deadlands" sheetId="18" r:id="rId13"/>
    <sheet name="TheDesert" sheetId="20" r:id="rId14"/>
    <sheet name="TheBeach" sheetId="21" r:id="rId15"/>
    <sheet name="BinaryBattlefield" sheetId="22" r:id="rId16"/>
    <sheet name="DragonCave" sheetId="23" r:id="rId17"/>
    <sheet name="PirateShip" sheetId="24" r:id="rId18"/>
    <sheet name="TriangleLand" sheetId="25" r:id="rId19"/>
    <sheet name="RopelessRoom" sheetId="26" r:id="rId20"/>
    <sheet name="PollutedSky" sheetId="28" r:id="rId21"/>
    <sheet name="SecretBeach" sheetId="29" r:id="rId22"/>
    <sheet name="ScaryGraveyard" sheetId="27" r:id="rId23"/>
    <sheet name="DarkPortal" sheetId="19" r:id="rId24"/>
    <sheet name="2012YeOldePub" sheetId="30" r:id="rId25"/>
    <sheet name="MysticPath" sheetId="31" r:id="rId26"/>
    <sheet name="9001MysticForest" sheetId="32" r:id="rId27"/>
    <sheet name="DefendMission" sheetId="33" r:id="rId28"/>
    <sheet name="SecretLab" sheetId="34" r:id="rId29"/>
    <sheet name="VolcanoPeak" sheetId="35" r:id="rId30"/>
    <sheet name="FrostyZone" sheetId="36" r:id="rId31"/>
    <sheet name="Prehistoric" sheetId="37" r:id="rId32"/>
    <sheet name="SmileyIslandOn" sheetId="38" r:id="rId33"/>
    <sheet name="SmileyIslandOff" sheetId="39" r:id="rId34"/>
    <sheet name="PokaymanCity" sheetId="40" r:id="rId35"/>
    <sheet name="NotCopyrightInfringement" sheetId="41" r:id="rId36"/>
    <sheet name="CensorShip" sheetId="42" r:id="rId37"/>
    <sheet name="Foodlandistan" sheetId="43" r:id="rId38"/>
    <sheet name="LullabyLake" sheetId="44" r:id="rId39"/>
    <sheet name="BillygoatBridge" sheetId="45" r:id="rId40"/>
    <sheet name="FabledForest" sheetId="46" r:id="rId41"/>
    <sheet name="FortressFoothills" sheetId="47" r:id="rId42"/>
    <sheet name="CastleGrimm" sheetId="48" r:id="rId43"/>
    <sheet name="ThroneRoom" sheetId="49" r:id="rId44"/>
    <sheet name="2011TriangleLand" sheetId="50" r:id="rId45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21" i="33" l="1"/>
  <c r="N21" i="33"/>
  <c r="T21" i="33"/>
  <c r="C2" i="50"/>
  <c r="C9" i="50"/>
  <c r="C3" i="50"/>
  <c r="C10" i="50"/>
  <c r="C2" i="49"/>
  <c r="C9" i="49"/>
  <c r="C3" i="49"/>
  <c r="C10" i="49"/>
  <c r="N14" i="50"/>
  <c r="O14" i="50"/>
  <c r="P14" i="50"/>
  <c r="Q14" i="50"/>
  <c r="R14" i="50"/>
  <c r="S14" i="50"/>
  <c r="T14" i="50"/>
  <c r="U14" i="50"/>
  <c r="V14" i="50"/>
  <c r="W14" i="50"/>
  <c r="X14" i="50"/>
  <c r="Y14" i="50"/>
  <c r="N15" i="50"/>
  <c r="O15" i="50"/>
  <c r="P15" i="50"/>
  <c r="Q15" i="50"/>
  <c r="R15" i="50"/>
  <c r="S15" i="50"/>
  <c r="T15" i="50"/>
  <c r="U15" i="50"/>
  <c r="V15" i="50"/>
  <c r="W15" i="50"/>
  <c r="X15" i="50"/>
  <c r="Y15" i="50"/>
  <c r="N16" i="50"/>
  <c r="O16" i="50"/>
  <c r="P16" i="50"/>
  <c r="Q16" i="50"/>
  <c r="R16" i="50"/>
  <c r="S16" i="50"/>
  <c r="T16" i="50"/>
  <c r="U16" i="50"/>
  <c r="V16" i="50"/>
  <c r="W16" i="50"/>
  <c r="X16" i="50"/>
  <c r="Y16" i="50"/>
  <c r="N17" i="50"/>
  <c r="O17" i="50"/>
  <c r="P17" i="50"/>
  <c r="Q17" i="50"/>
  <c r="R17" i="50"/>
  <c r="S17" i="50"/>
  <c r="T17" i="50"/>
  <c r="U17" i="50"/>
  <c r="V17" i="50"/>
  <c r="W17" i="50"/>
  <c r="X17" i="50"/>
  <c r="Y17" i="50"/>
  <c r="N18" i="50"/>
  <c r="O18" i="50"/>
  <c r="P18" i="50"/>
  <c r="Q18" i="50"/>
  <c r="R18" i="50"/>
  <c r="S18" i="50"/>
  <c r="T18" i="50"/>
  <c r="U18" i="50"/>
  <c r="V18" i="50"/>
  <c r="W18" i="50"/>
  <c r="X18" i="50"/>
  <c r="Y18" i="50"/>
  <c r="N19" i="50"/>
  <c r="O19" i="50"/>
  <c r="P19" i="50"/>
  <c r="Q19" i="50"/>
  <c r="R19" i="50"/>
  <c r="S19" i="50"/>
  <c r="T19" i="50"/>
  <c r="U19" i="50"/>
  <c r="V19" i="50"/>
  <c r="W19" i="50"/>
  <c r="X19" i="50"/>
  <c r="Y19" i="50"/>
  <c r="N20" i="50"/>
  <c r="O20" i="50"/>
  <c r="P20" i="50"/>
  <c r="Q20" i="50"/>
  <c r="R20" i="50"/>
  <c r="S20" i="50"/>
  <c r="T20" i="50"/>
  <c r="U20" i="50"/>
  <c r="V20" i="50"/>
  <c r="W20" i="50"/>
  <c r="X20" i="50"/>
  <c r="Y20" i="50"/>
  <c r="N21" i="50"/>
  <c r="O21" i="50"/>
  <c r="P21" i="50"/>
  <c r="Q21" i="50"/>
  <c r="R21" i="50"/>
  <c r="S21" i="50"/>
  <c r="T21" i="50"/>
  <c r="U21" i="50"/>
  <c r="V21" i="50"/>
  <c r="W21" i="50"/>
  <c r="X21" i="50"/>
  <c r="Y21" i="50"/>
  <c r="N22" i="50"/>
  <c r="O22" i="50"/>
  <c r="P22" i="50"/>
  <c r="Q22" i="50"/>
  <c r="R22" i="50"/>
  <c r="S22" i="50"/>
  <c r="T22" i="50"/>
  <c r="U22" i="50"/>
  <c r="V22" i="50"/>
  <c r="W22" i="50"/>
  <c r="X22" i="50"/>
  <c r="Y22" i="50"/>
  <c r="N23" i="50"/>
  <c r="O23" i="50"/>
  <c r="P23" i="50"/>
  <c r="Q23" i="50"/>
  <c r="R23" i="50"/>
  <c r="S23" i="50"/>
  <c r="T23" i="50"/>
  <c r="U23" i="50"/>
  <c r="V23" i="50"/>
  <c r="W23" i="50"/>
  <c r="X23" i="50"/>
  <c r="Y23" i="50"/>
  <c r="N24" i="50"/>
  <c r="O24" i="50"/>
  <c r="P24" i="50"/>
  <c r="Q24" i="50"/>
  <c r="R24" i="50"/>
  <c r="S24" i="50"/>
  <c r="T24" i="50"/>
  <c r="U24" i="50"/>
  <c r="V24" i="50"/>
  <c r="W24" i="50"/>
  <c r="X24" i="50"/>
  <c r="Y24" i="50"/>
  <c r="N25" i="50"/>
  <c r="O25" i="50"/>
  <c r="P25" i="50"/>
  <c r="Q25" i="50"/>
  <c r="R25" i="50"/>
  <c r="S25" i="50"/>
  <c r="T25" i="50"/>
  <c r="U25" i="50"/>
  <c r="V25" i="50"/>
  <c r="W25" i="50"/>
  <c r="X25" i="50"/>
  <c r="Y25" i="50"/>
  <c r="W13" i="50"/>
  <c r="V13" i="50"/>
  <c r="T13" i="50"/>
  <c r="Q13" i="50"/>
  <c r="P13" i="50"/>
  <c r="N13" i="50"/>
  <c r="G17" i="50"/>
  <c r="I17" i="50"/>
  <c r="K17" i="50"/>
  <c r="H17" i="50"/>
  <c r="J17" i="50"/>
  <c r="G16" i="50"/>
  <c r="I16" i="50"/>
  <c r="K16" i="50"/>
  <c r="H16" i="50"/>
  <c r="J16" i="50"/>
  <c r="G15" i="50"/>
  <c r="I15" i="50"/>
  <c r="K15" i="50"/>
  <c r="H15" i="50"/>
  <c r="J15" i="50"/>
  <c r="G14" i="50"/>
  <c r="I14" i="50"/>
  <c r="K14" i="50"/>
  <c r="H14" i="50"/>
  <c r="J14" i="50"/>
  <c r="G13" i="50"/>
  <c r="I13" i="50"/>
  <c r="K13" i="50"/>
  <c r="U13" i="50"/>
  <c r="Y13" i="50"/>
  <c r="H13" i="50"/>
  <c r="J13" i="50"/>
  <c r="X13" i="50"/>
  <c r="O13" i="50"/>
  <c r="S13" i="50"/>
  <c r="R13" i="50"/>
  <c r="N14" i="49"/>
  <c r="O14" i="49"/>
  <c r="P14" i="49"/>
  <c r="Q14" i="49"/>
  <c r="R14" i="49"/>
  <c r="S14" i="49"/>
  <c r="T14" i="49"/>
  <c r="U14" i="49"/>
  <c r="V14" i="49"/>
  <c r="W14" i="49"/>
  <c r="X14" i="49"/>
  <c r="Y14" i="49"/>
  <c r="N15" i="49"/>
  <c r="O15" i="49"/>
  <c r="P15" i="49"/>
  <c r="Q15" i="49"/>
  <c r="R15" i="49"/>
  <c r="S15" i="49"/>
  <c r="T15" i="49"/>
  <c r="U15" i="49"/>
  <c r="V15" i="49"/>
  <c r="W15" i="49"/>
  <c r="X15" i="49"/>
  <c r="Y15" i="49"/>
  <c r="N16" i="49"/>
  <c r="O16" i="49"/>
  <c r="P16" i="49"/>
  <c r="Q16" i="49"/>
  <c r="R16" i="49"/>
  <c r="S16" i="49"/>
  <c r="T16" i="49"/>
  <c r="U16" i="49"/>
  <c r="V16" i="49"/>
  <c r="W16" i="49"/>
  <c r="X16" i="49"/>
  <c r="Y16" i="49"/>
  <c r="N17" i="49"/>
  <c r="O17" i="49"/>
  <c r="P17" i="49"/>
  <c r="Q17" i="49"/>
  <c r="R17" i="49"/>
  <c r="S17" i="49"/>
  <c r="T17" i="49"/>
  <c r="U17" i="49"/>
  <c r="V17" i="49"/>
  <c r="W17" i="49"/>
  <c r="X17" i="49"/>
  <c r="Y17" i="49"/>
  <c r="W14" i="48"/>
  <c r="W15" i="48"/>
  <c r="W16" i="48"/>
  <c r="W17" i="48"/>
  <c r="W18" i="48"/>
  <c r="W13" i="48"/>
  <c r="W13" i="49"/>
  <c r="V13" i="49"/>
  <c r="T13" i="49"/>
  <c r="Q13" i="49"/>
  <c r="P13" i="49"/>
  <c r="N13" i="49"/>
  <c r="G17" i="49"/>
  <c r="I17" i="49"/>
  <c r="K17" i="49"/>
  <c r="H17" i="49"/>
  <c r="J17" i="49"/>
  <c r="G16" i="49"/>
  <c r="I16" i="49"/>
  <c r="K16" i="49"/>
  <c r="H16" i="49"/>
  <c r="J16" i="49"/>
  <c r="G15" i="49"/>
  <c r="I15" i="49"/>
  <c r="K15" i="49"/>
  <c r="H15" i="49"/>
  <c r="J15" i="49"/>
  <c r="G14" i="49"/>
  <c r="I14" i="49"/>
  <c r="K14" i="49"/>
  <c r="H14" i="49"/>
  <c r="J14" i="49"/>
  <c r="G13" i="49"/>
  <c r="I13" i="49"/>
  <c r="K13" i="49"/>
  <c r="U13" i="49"/>
  <c r="Y13" i="49"/>
  <c r="H13" i="49"/>
  <c r="J13" i="49"/>
  <c r="X13" i="49"/>
  <c r="O13" i="49"/>
  <c r="S13" i="49"/>
  <c r="R13" i="49"/>
  <c r="U13" i="48"/>
  <c r="V13" i="48"/>
  <c r="Y13" i="48"/>
  <c r="U14" i="48"/>
  <c r="V14" i="48"/>
  <c r="Y14" i="48"/>
  <c r="U15" i="48"/>
  <c r="V15" i="48"/>
  <c r="Y15" i="48"/>
  <c r="U16" i="48"/>
  <c r="V16" i="48"/>
  <c r="Y16" i="48"/>
  <c r="U17" i="48"/>
  <c r="V17" i="48"/>
  <c r="Y17" i="48"/>
  <c r="U18" i="48"/>
  <c r="V18" i="48"/>
  <c r="Y18" i="48"/>
  <c r="D24" i="48"/>
  <c r="D25" i="48"/>
  <c r="C2" i="48"/>
  <c r="C9" i="48"/>
  <c r="D31" i="48"/>
  <c r="C3" i="48"/>
  <c r="C10" i="48"/>
  <c r="D30" i="48"/>
  <c r="X13" i="48"/>
  <c r="X14" i="48"/>
  <c r="X15" i="48"/>
  <c r="X16" i="48"/>
  <c r="X17" i="48"/>
  <c r="X18" i="48"/>
  <c r="D22" i="48"/>
  <c r="D23" i="48"/>
  <c r="D29" i="48"/>
  <c r="D28" i="48"/>
  <c r="N14" i="48"/>
  <c r="O14" i="48"/>
  <c r="P14" i="48"/>
  <c r="Q14" i="48"/>
  <c r="R14" i="48"/>
  <c r="S14" i="48"/>
  <c r="T14" i="48"/>
  <c r="N15" i="48"/>
  <c r="O15" i="48"/>
  <c r="P15" i="48"/>
  <c r="Q15" i="48"/>
  <c r="R15" i="48"/>
  <c r="S15" i="48"/>
  <c r="T15" i="48"/>
  <c r="N16" i="48"/>
  <c r="O16" i="48"/>
  <c r="P16" i="48"/>
  <c r="Q16" i="48"/>
  <c r="R16" i="48"/>
  <c r="S16" i="48"/>
  <c r="T16" i="48"/>
  <c r="N17" i="48"/>
  <c r="O17" i="48"/>
  <c r="P17" i="48"/>
  <c r="Q17" i="48"/>
  <c r="R17" i="48"/>
  <c r="S17" i="48"/>
  <c r="T17" i="48"/>
  <c r="N18" i="48"/>
  <c r="O18" i="48"/>
  <c r="P18" i="48"/>
  <c r="Q18" i="48"/>
  <c r="R18" i="48"/>
  <c r="S18" i="48"/>
  <c r="T18" i="48"/>
  <c r="G18" i="48"/>
  <c r="I18" i="48"/>
  <c r="K18" i="48"/>
  <c r="G17" i="48"/>
  <c r="I17" i="48"/>
  <c r="K17" i="48"/>
  <c r="G16" i="48"/>
  <c r="I16" i="48"/>
  <c r="K16" i="48"/>
  <c r="G15" i="48"/>
  <c r="I15" i="48"/>
  <c r="K15" i="48"/>
  <c r="G14" i="48"/>
  <c r="I14" i="48"/>
  <c r="K14" i="48"/>
  <c r="T13" i="48"/>
  <c r="G13" i="48"/>
  <c r="I13" i="48"/>
  <c r="K13" i="48"/>
  <c r="N13" i="48"/>
  <c r="O13" i="48"/>
  <c r="P13" i="48"/>
  <c r="Q13" i="48"/>
  <c r="S13" i="48"/>
  <c r="W14" i="47"/>
  <c r="W15" i="47"/>
  <c r="W16" i="47"/>
  <c r="W17" i="47"/>
  <c r="W18" i="47"/>
  <c r="W13" i="47"/>
  <c r="H18" i="48"/>
  <c r="J18" i="48"/>
  <c r="H17" i="48"/>
  <c r="J17" i="48"/>
  <c r="H16" i="48"/>
  <c r="J16" i="48"/>
  <c r="H15" i="48"/>
  <c r="J15" i="48"/>
  <c r="H14" i="48"/>
  <c r="J14" i="48"/>
  <c r="H13" i="48"/>
  <c r="J13" i="48"/>
  <c r="R13" i="48"/>
  <c r="U13" i="47"/>
  <c r="V13" i="47"/>
  <c r="Y13" i="47"/>
  <c r="U14" i="47"/>
  <c r="V14" i="47"/>
  <c r="Y14" i="47"/>
  <c r="U15" i="47"/>
  <c r="V15" i="47"/>
  <c r="Y15" i="47"/>
  <c r="U16" i="47"/>
  <c r="V16" i="47"/>
  <c r="Y16" i="47"/>
  <c r="U17" i="47"/>
  <c r="V17" i="47"/>
  <c r="Y17" i="47"/>
  <c r="U18" i="47"/>
  <c r="V18" i="47"/>
  <c r="Y18" i="47"/>
  <c r="D24" i="47"/>
  <c r="D25" i="47"/>
  <c r="C2" i="47"/>
  <c r="C9" i="47"/>
  <c r="D31" i="47"/>
  <c r="C3" i="47"/>
  <c r="C10" i="47"/>
  <c r="D30" i="47"/>
  <c r="X13" i="47"/>
  <c r="X14" i="47"/>
  <c r="X15" i="47"/>
  <c r="X16" i="47"/>
  <c r="X17" i="47"/>
  <c r="X18" i="47"/>
  <c r="D22" i="47"/>
  <c r="D23" i="47"/>
  <c r="D29" i="47"/>
  <c r="D28" i="47"/>
  <c r="N14" i="47"/>
  <c r="O14" i="47"/>
  <c r="P14" i="47"/>
  <c r="Q14" i="47"/>
  <c r="R14" i="47"/>
  <c r="S14" i="47"/>
  <c r="T14" i="47"/>
  <c r="N15" i="47"/>
  <c r="O15" i="47"/>
  <c r="P15" i="47"/>
  <c r="Q15" i="47"/>
  <c r="R15" i="47"/>
  <c r="S15" i="47"/>
  <c r="T15" i="47"/>
  <c r="N16" i="47"/>
  <c r="O16" i="47"/>
  <c r="P16" i="47"/>
  <c r="Q16" i="47"/>
  <c r="R16" i="47"/>
  <c r="S16" i="47"/>
  <c r="T16" i="47"/>
  <c r="N17" i="47"/>
  <c r="O17" i="47"/>
  <c r="P17" i="47"/>
  <c r="Q17" i="47"/>
  <c r="R17" i="47"/>
  <c r="S17" i="47"/>
  <c r="T17" i="47"/>
  <c r="N18" i="47"/>
  <c r="O18" i="47"/>
  <c r="P18" i="47"/>
  <c r="Q18" i="47"/>
  <c r="R18" i="47"/>
  <c r="S18" i="47"/>
  <c r="T18" i="47"/>
  <c r="T13" i="47"/>
  <c r="Q13" i="47"/>
  <c r="P13" i="47"/>
  <c r="N13" i="47"/>
  <c r="G18" i="47"/>
  <c r="I18" i="47"/>
  <c r="K18" i="47"/>
  <c r="H18" i="47"/>
  <c r="J18" i="47"/>
  <c r="G17" i="47"/>
  <c r="I17" i="47"/>
  <c r="K17" i="47"/>
  <c r="H17" i="47"/>
  <c r="J17" i="47"/>
  <c r="G16" i="47"/>
  <c r="I16" i="47"/>
  <c r="K16" i="47"/>
  <c r="H16" i="47"/>
  <c r="J16" i="47"/>
  <c r="G15" i="47"/>
  <c r="I15" i="47"/>
  <c r="K15" i="47"/>
  <c r="H15" i="47"/>
  <c r="J15" i="47"/>
  <c r="G14" i="47"/>
  <c r="I14" i="47"/>
  <c r="K14" i="47"/>
  <c r="H14" i="47"/>
  <c r="J14" i="47"/>
  <c r="G13" i="47"/>
  <c r="I13" i="47"/>
  <c r="K13" i="47"/>
  <c r="H13" i="47"/>
  <c r="J13" i="47"/>
  <c r="O13" i="47"/>
  <c r="S13" i="47"/>
  <c r="R13" i="47"/>
  <c r="C2" i="46"/>
  <c r="C9" i="46"/>
  <c r="C3" i="46"/>
  <c r="C10" i="46"/>
  <c r="N14" i="46"/>
  <c r="O14" i="46"/>
  <c r="P14" i="46"/>
  <c r="Q14" i="46"/>
  <c r="R14" i="46"/>
  <c r="S14" i="46"/>
  <c r="T14" i="46"/>
  <c r="U14" i="46"/>
  <c r="V14" i="46"/>
  <c r="W14" i="46"/>
  <c r="X14" i="46"/>
  <c r="Y14" i="46"/>
  <c r="N15" i="46"/>
  <c r="O15" i="46"/>
  <c r="P15" i="46"/>
  <c r="Q15" i="46"/>
  <c r="R15" i="46"/>
  <c r="S15" i="46"/>
  <c r="T15" i="46"/>
  <c r="U15" i="46"/>
  <c r="V15" i="46"/>
  <c r="W15" i="46"/>
  <c r="X15" i="46"/>
  <c r="Y15" i="46"/>
  <c r="N16" i="46"/>
  <c r="O16" i="46"/>
  <c r="P16" i="46"/>
  <c r="Q16" i="46"/>
  <c r="R16" i="46"/>
  <c r="S16" i="46"/>
  <c r="T16" i="46"/>
  <c r="U16" i="46"/>
  <c r="V16" i="46"/>
  <c r="W16" i="46"/>
  <c r="X16" i="46"/>
  <c r="Y16" i="46"/>
  <c r="N17" i="46"/>
  <c r="O17" i="46"/>
  <c r="P17" i="46"/>
  <c r="Q17" i="46"/>
  <c r="R17" i="46"/>
  <c r="S17" i="46"/>
  <c r="T17" i="46"/>
  <c r="U17" i="46"/>
  <c r="V17" i="46"/>
  <c r="W17" i="46"/>
  <c r="X17" i="46"/>
  <c r="Y17" i="46"/>
  <c r="N18" i="46"/>
  <c r="O18" i="46"/>
  <c r="P18" i="46"/>
  <c r="Q18" i="46"/>
  <c r="R18" i="46"/>
  <c r="S18" i="46"/>
  <c r="T18" i="46"/>
  <c r="U18" i="46"/>
  <c r="V18" i="46"/>
  <c r="W18" i="46"/>
  <c r="X18" i="46"/>
  <c r="Y18" i="46"/>
  <c r="N19" i="46"/>
  <c r="O19" i="46"/>
  <c r="P19" i="46"/>
  <c r="Q19" i="46"/>
  <c r="R19" i="46"/>
  <c r="S19" i="46"/>
  <c r="T19" i="46"/>
  <c r="U19" i="46"/>
  <c r="V19" i="46"/>
  <c r="W19" i="46"/>
  <c r="X19" i="46"/>
  <c r="Y19" i="46"/>
  <c r="W13" i="46"/>
  <c r="V13" i="46"/>
  <c r="T13" i="46"/>
  <c r="Q13" i="46"/>
  <c r="P13" i="46"/>
  <c r="N13" i="46"/>
  <c r="G18" i="46"/>
  <c r="I18" i="46"/>
  <c r="K18" i="46"/>
  <c r="H18" i="46"/>
  <c r="J18" i="46"/>
  <c r="G17" i="46"/>
  <c r="I17" i="46"/>
  <c r="K17" i="46"/>
  <c r="H17" i="46"/>
  <c r="J17" i="46"/>
  <c r="G16" i="46"/>
  <c r="I16" i="46"/>
  <c r="K16" i="46"/>
  <c r="H16" i="46"/>
  <c r="J16" i="46"/>
  <c r="G15" i="46"/>
  <c r="I15" i="46"/>
  <c r="K15" i="46"/>
  <c r="H15" i="46"/>
  <c r="J15" i="46"/>
  <c r="G14" i="46"/>
  <c r="I14" i="46"/>
  <c r="K14" i="46"/>
  <c r="H14" i="46"/>
  <c r="J14" i="46"/>
  <c r="G13" i="46"/>
  <c r="I13" i="46"/>
  <c r="K13" i="46"/>
  <c r="U13" i="46"/>
  <c r="Y13" i="46"/>
  <c r="H13" i="46"/>
  <c r="J13" i="46"/>
  <c r="X13" i="46"/>
  <c r="O13" i="46"/>
  <c r="S13" i="46"/>
  <c r="R13" i="46"/>
  <c r="C2" i="45"/>
  <c r="C9" i="45"/>
  <c r="C3" i="45"/>
  <c r="C10" i="45"/>
  <c r="N14" i="45"/>
  <c r="O14" i="45"/>
  <c r="P14" i="45"/>
  <c r="Q14" i="45"/>
  <c r="R14" i="45"/>
  <c r="S14" i="45"/>
  <c r="T14" i="45"/>
  <c r="U14" i="45"/>
  <c r="V14" i="45"/>
  <c r="W14" i="45"/>
  <c r="X14" i="45"/>
  <c r="Y14" i="45"/>
  <c r="N15" i="45"/>
  <c r="O15" i="45"/>
  <c r="P15" i="45"/>
  <c r="Q15" i="45"/>
  <c r="R15" i="45"/>
  <c r="S15" i="45"/>
  <c r="T15" i="45"/>
  <c r="U15" i="45"/>
  <c r="V15" i="45"/>
  <c r="W15" i="45"/>
  <c r="X15" i="45"/>
  <c r="Y15" i="45"/>
  <c r="N16" i="45"/>
  <c r="O16" i="45"/>
  <c r="P16" i="45"/>
  <c r="Q16" i="45"/>
  <c r="R16" i="45"/>
  <c r="S16" i="45"/>
  <c r="T16" i="45"/>
  <c r="U16" i="45"/>
  <c r="V16" i="45"/>
  <c r="W16" i="45"/>
  <c r="X16" i="45"/>
  <c r="Y16" i="45"/>
  <c r="N17" i="45"/>
  <c r="O17" i="45"/>
  <c r="P17" i="45"/>
  <c r="Q17" i="45"/>
  <c r="R17" i="45"/>
  <c r="S17" i="45"/>
  <c r="T17" i="45"/>
  <c r="U17" i="45"/>
  <c r="V17" i="45"/>
  <c r="W17" i="45"/>
  <c r="X17" i="45"/>
  <c r="Y17" i="45"/>
  <c r="N18" i="45"/>
  <c r="O18" i="45"/>
  <c r="P18" i="45"/>
  <c r="Q18" i="45"/>
  <c r="R18" i="45"/>
  <c r="S18" i="45"/>
  <c r="T18" i="45"/>
  <c r="U18" i="45"/>
  <c r="V18" i="45"/>
  <c r="W18" i="45"/>
  <c r="X18" i="45"/>
  <c r="Y18" i="45"/>
  <c r="W13" i="45"/>
  <c r="V13" i="45"/>
  <c r="T13" i="45"/>
  <c r="Q13" i="45"/>
  <c r="P13" i="45"/>
  <c r="N13" i="45"/>
  <c r="G18" i="45"/>
  <c r="I18" i="45"/>
  <c r="K18" i="45"/>
  <c r="H18" i="45"/>
  <c r="J18" i="45"/>
  <c r="G17" i="45"/>
  <c r="I17" i="45"/>
  <c r="K17" i="45"/>
  <c r="H17" i="45"/>
  <c r="J17" i="45"/>
  <c r="G16" i="45"/>
  <c r="I16" i="45"/>
  <c r="K16" i="45"/>
  <c r="H16" i="45"/>
  <c r="J16" i="45"/>
  <c r="G15" i="45"/>
  <c r="I15" i="45"/>
  <c r="K15" i="45"/>
  <c r="H15" i="45"/>
  <c r="J15" i="45"/>
  <c r="G14" i="45"/>
  <c r="I14" i="45"/>
  <c r="K14" i="45"/>
  <c r="H14" i="45"/>
  <c r="J14" i="45"/>
  <c r="G13" i="45"/>
  <c r="I13" i="45"/>
  <c r="K13" i="45"/>
  <c r="U13" i="45"/>
  <c r="Y13" i="45"/>
  <c r="H13" i="45"/>
  <c r="J13" i="45"/>
  <c r="X13" i="45"/>
  <c r="O13" i="45"/>
  <c r="S13" i="45"/>
  <c r="R13" i="45"/>
  <c r="C2" i="44"/>
  <c r="C9" i="44"/>
  <c r="C3" i="44"/>
  <c r="C10" i="44"/>
  <c r="N14" i="44"/>
  <c r="O14" i="44"/>
  <c r="P14" i="44"/>
  <c r="Q14" i="44"/>
  <c r="R14" i="44"/>
  <c r="S14" i="44"/>
  <c r="T14" i="44"/>
  <c r="U14" i="44"/>
  <c r="V14" i="44"/>
  <c r="W14" i="44"/>
  <c r="X14" i="44"/>
  <c r="Y14" i="44"/>
  <c r="N15" i="44"/>
  <c r="O15" i="44"/>
  <c r="P15" i="44"/>
  <c r="Q15" i="44"/>
  <c r="R15" i="44"/>
  <c r="S15" i="44"/>
  <c r="T15" i="44"/>
  <c r="U15" i="44"/>
  <c r="V15" i="44"/>
  <c r="W15" i="44"/>
  <c r="X15" i="44"/>
  <c r="Y15" i="44"/>
  <c r="N16" i="44"/>
  <c r="O16" i="44"/>
  <c r="P16" i="44"/>
  <c r="Q16" i="44"/>
  <c r="R16" i="44"/>
  <c r="S16" i="44"/>
  <c r="T16" i="44"/>
  <c r="U16" i="44"/>
  <c r="V16" i="44"/>
  <c r="W16" i="44"/>
  <c r="X16" i="44"/>
  <c r="Y16" i="44"/>
  <c r="N17" i="44"/>
  <c r="O17" i="44"/>
  <c r="P17" i="44"/>
  <c r="Q17" i="44"/>
  <c r="R17" i="44"/>
  <c r="S17" i="44"/>
  <c r="T17" i="44"/>
  <c r="U17" i="44"/>
  <c r="V17" i="44"/>
  <c r="W17" i="44"/>
  <c r="X17" i="44"/>
  <c r="Y17" i="44"/>
  <c r="N18" i="44"/>
  <c r="O18" i="44"/>
  <c r="P18" i="44"/>
  <c r="Q18" i="44"/>
  <c r="R18" i="44"/>
  <c r="S18" i="44"/>
  <c r="T18" i="44"/>
  <c r="U18" i="44"/>
  <c r="V18" i="44"/>
  <c r="W18" i="44"/>
  <c r="X18" i="44"/>
  <c r="Y18" i="44"/>
  <c r="N19" i="44"/>
  <c r="O19" i="44"/>
  <c r="P19" i="44"/>
  <c r="Q19" i="44"/>
  <c r="R19" i="44"/>
  <c r="S19" i="44"/>
  <c r="T19" i="44"/>
  <c r="U19" i="44"/>
  <c r="V19" i="44"/>
  <c r="W19" i="44"/>
  <c r="X19" i="44"/>
  <c r="Y19" i="44"/>
  <c r="N20" i="44"/>
  <c r="O20" i="44"/>
  <c r="P20" i="44"/>
  <c r="Q20" i="44"/>
  <c r="R20" i="44"/>
  <c r="S20" i="44"/>
  <c r="T20" i="44"/>
  <c r="U20" i="44"/>
  <c r="V20" i="44"/>
  <c r="W20" i="44"/>
  <c r="X20" i="44"/>
  <c r="Y20" i="44"/>
  <c r="W13" i="44"/>
  <c r="V13" i="44"/>
  <c r="T13" i="44"/>
  <c r="Q13" i="44"/>
  <c r="P13" i="44"/>
  <c r="N13" i="44"/>
  <c r="G14" i="44"/>
  <c r="I14" i="44"/>
  <c r="K14" i="44"/>
  <c r="H14" i="44"/>
  <c r="J14" i="44"/>
  <c r="G13" i="44"/>
  <c r="I13" i="44"/>
  <c r="K13" i="44"/>
  <c r="U13" i="44"/>
  <c r="Y13" i="44"/>
  <c r="H13" i="44"/>
  <c r="J13" i="44"/>
  <c r="X13" i="44"/>
  <c r="O13" i="44"/>
  <c r="S13" i="44"/>
  <c r="R13" i="44"/>
  <c r="C2" i="43"/>
  <c r="C9" i="43"/>
  <c r="C3" i="43"/>
  <c r="C10" i="43"/>
  <c r="N14" i="43"/>
  <c r="O14" i="43"/>
  <c r="P14" i="43"/>
  <c r="Q14" i="43"/>
  <c r="R14" i="43"/>
  <c r="S14" i="43"/>
  <c r="T14" i="43"/>
  <c r="U14" i="43"/>
  <c r="V14" i="43"/>
  <c r="W14" i="43"/>
  <c r="X14" i="43"/>
  <c r="Y14" i="43"/>
  <c r="W13" i="43"/>
  <c r="V13" i="43"/>
  <c r="U13" i="43"/>
  <c r="T13" i="43"/>
  <c r="Q13" i="43"/>
  <c r="P13" i="43"/>
  <c r="N13" i="43"/>
  <c r="G14" i="43"/>
  <c r="I14" i="43"/>
  <c r="K14" i="43"/>
  <c r="H14" i="43"/>
  <c r="J14" i="43"/>
  <c r="G13" i="43"/>
  <c r="I13" i="43"/>
  <c r="K13" i="43"/>
  <c r="Y13" i="43"/>
  <c r="H13" i="43"/>
  <c r="J13" i="43"/>
  <c r="X13" i="43"/>
  <c r="O13" i="43"/>
  <c r="S13" i="43"/>
  <c r="R13" i="43"/>
  <c r="N14" i="42"/>
  <c r="O14" i="42"/>
  <c r="P14" i="42"/>
  <c r="Q14" i="42"/>
  <c r="R14" i="42"/>
  <c r="S14" i="42"/>
  <c r="T14" i="42"/>
  <c r="U14" i="42"/>
  <c r="V14" i="42"/>
  <c r="W14" i="42"/>
  <c r="X14" i="42"/>
  <c r="Y14" i="42"/>
  <c r="W13" i="42"/>
  <c r="V13" i="42"/>
  <c r="T13" i="42"/>
  <c r="Q13" i="42"/>
  <c r="P13" i="42"/>
  <c r="N13" i="42"/>
  <c r="U13" i="42"/>
  <c r="Y13" i="42"/>
  <c r="D20" i="42"/>
  <c r="D21" i="42"/>
  <c r="C2" i="42"/>
  <c r="C9" i="42"/>
  <c r="D27" i="42"/>
  <c r="O13" i="42"/>
  <c r="S13" i="42"/>
  <c r="C20" i="42"/>
  <c r="C21" i="42"/>
  <c r="C27" i="42"/>
  <c r="C3" i="42"/>
  <c r="C10" i="42"/>
  <c r="D26" i="42"/>
  <c r="C26" i="42"/>
  <c r="X13" i="42"/>
  <c r="D18" i="42"/>
  <c r="D19" i="42"/>
  <c r="D25" i="42"/>
  <c r="R13" i="42"/>
  <c r="C18" i="42"/>
  <c r="C19" i="42"/>
  <c r="C25" i="42"/>
  <c r="D24" i="42"/>
  <c r="C24" i="42"/>
  <c r="G14" i="42"/>
  <c r="I14" i="42"/>
  <c r="K14" i="42"/>
  <c r="H14" i="42"/>
  <c r="J14" i="42"/>
  <c r="G13" i="42"/>
  <c r="I13" i="42"/>
  <c r="K13" i="42"/>
  <c r="H13" i="42"/>
  <c r="J13" i="42"/>
  <c r="T25" i="41"/>
  <c r="U25" i="41"/>
  <c r="V25" i="41"/>
  <c r="W25" i="41"/>
  <c r="G25" i="41"/>
  <c r="I25" i="41"/>
  <c r="K25" i="41"/>
  <c r="Y25" i="41"/>
  <c r="H25" i="41"/>
  <c r="J25" i="41"/>
  <c r="X25" i="41"/>
  <c r="N25" i="41"/>
  <c r="O25" i="41"/>
  <c r="P25" i="41"/>
  <c r="Q25" i="41"/>
  <c r="S25" i="41"/>
  <c r="R25" i="41"/>
  <c r="T24" i="41"/>
  <c r="U24" i="41"/>
  <c r="V24" i="41"/>
  <c r="W24" i="41"/>
  <c r="G24" i="41"/>
  <c r="I24" i="41"/>
  <c r="K24" i="41"/>
  <c r="Y24" i="41"/>
  <c r="H24" i="41"/>
  <c r="J24" i="41"/>
  <c r="X24" i="41"/>
  <c r="N24" i="41"/>
  <c r="O24" i="41"/>
  <c r="P24" i="41"/>
  <c r="Q24" i="41"/>
  <c r="S24" i="41"/>
  <c r="R24" i="41"/>
  <c r="T22" i="41"/>
  <c r="U22" i="41"/>
  <c r="V22" i="41"/>
  <c r="W22" i="41"/>
  <c r="G22" i="41"/>
  <c r="I22" i="41"/>
  <c r="K22" i="41"/>
  <c r="Y22" i="41"/>
  <c r="H22" i="41"/>
  <c r="J22" i="41"/>
  <c r="X22" i="41"/>
  <c r="N22" i="41"/>
  <c r="O22" i="41"/>
  <c r="P22" i="41"/>
  <c r="Q22" i="41"/>
  <c r="S22" i="41"/>
  <c r="R22" i="41"/>
  <c r="T20" i="41"/>
  <c r="U20" i="41"/>
  <c r="V20" i="41"/>
  <c r="W20" i="41"/>
  <c r="G20" i="41"/>
  <c r="I20" i="41"/>
  <c r="K20" i="41"/>
  <c r="Y20" i="41"/>
  <c r="H20" i="41"/>
  <c r="J20" i="41"/>
  <c r="X20" i="41"/>
  <c r="N20" i="41"/>
  <c r="O20" i="41"/>
  <c r="P20" i="41"/>
  <c r="Q20" i="41"/>
  <c r="S20" i="41"/>
  <c r="R20" i="41"/>
  <c r="T18" i="41"/>
  <c r="U18" i="41"/>
  <c r="V18" i="41"/>
  <c r="W18" i="41"/>
  <c r="G18" i="41"/>
  <c r="I18" i="41"/>
  <c r="K18" i="41"/>
  <c r="Y18" i="41"/>
  <c r="H18" i="41"/>
  <c r="J18" i="41"/>
  <c r="X18" i="41"/>
  <c r="N18" i="41"/>
  <c r="O18" i="41"/>
  <c r="P18" i="41"/>
  <c r="Q18" i="41"/>
  <c r="S18" i="41"/>
  <c r="R18" i="41"/>
  <c r="T16" i="41"/>
  <c r="U16" i="41"/>
  <c r="V16" i="41"/>
  <c r="W16" i="41"/>
  <c r="G16" i="41"/>
  <c r="I16" i="41"/>
  <c r="K16" i="41"/>
  <c r="Y16" i="41"/>
  <c r="H16" i="41"/>
  <c r="J16" i="41"/>
  <c r="X16" i="41"/>
  <c r="N16" i="41"/>
  <c r="O16" i="41"/>
  <c r="P16" i="41"/>
  <c r="Q16" i="41"/>
  <c r="S16" i="41"/>
  <c r="R16" i="41"/>
  <c r="N13" i="41"/>
  <c r="O13" i="41"/>
  <c r="P13" i="41"/>
  <c r="Q13" i="41"/>
  <c r="G13" i="41"/>
  <c r="H13" i="41"/>
  <c r="J13" i="41"/>
  <c r="R13" i="41"/>
  <c r="I13" i="41"/>
  <c r="K13" i="41"/>
  <c r="S13" i="41"/>
  <c r="T13" i="41"/>
  <c r="U13" i="41"/>
  <c r="V13" i="41"/>
  <c r="W13" i="41"/>
  <c r="X13" i="41"/>
  <c r="Y13" i="41"/>
  <c r="G14" i="41"/>
  <c r="I14" i="41"/>
  <c r="K14" i="41"/>
  <c r="T14" i="41"/>
  <c r="U14" i="41"/>
  <c r="V14" i="41"/>
  <c r="W14" i="41"/>
  <c r="Y14" i="41"/>
  <c r="H14" i="41"/>
  <c r="J14" i="41"/>
  <c r="X14" i="41"/>
  <c r="N14" i="41"/>
  <c r="O14" i="41"/>
  <c r="P14" i="41"/>
  <c r="Q14" i="41"/>
  <c r="S14" i="41"/>
  <c r="R14" i="41"/>
  <c r="T23" i="41"/>
  <c r="U23" i="41"/>
  <c r="V23" i="41"/>
  <c r="W23" i="41"/>
  <c r="G23" i="41"/>
  <c r="I23" i="41"/>
  <c r="K23" i="41"/>
  <c r="Y23" i="41"/>
  <c r="H23" i="41"/>
  <c r="J23" i="41"/>
  <c r="X23" i="41"/>
  <c r="N23" i="41"/>
  <c r="O23" i="41"/>
  <c r="P23" i="41"/>
  <c r="Q23" i="41"/>
  <c r="S23" i="41"/>
  <c r="R23" i="41"/>
  <c r="T21" i="41"/>
  <c r="U21" i="41"/>
  <c r="V21" i="41"/>
  <c r="W21" i="41"/>
  <c r="G21" i="41"/>
  <c r="I21" i="41"/>
  <c r="K21" i="41"/>
  <c r="Y21" i="41"/>
  <c r="H21" i="41"/>
  <c r="J21" i="41"/>
  <c r="X21" i="41"/>
  <c r="N21" i="41"/>
  <c r="O21" i="41"/>
  <c r="P21" i="41"/>
  <c r="Q21" i="41"/>
  <c r="S21" i="41"/>
  <c r="R21" i="41"/>
  <c r="T19" i="41"/>
  <c r="U19" i="41"/>
  <c r="V19" i="41"/>
  <c r="W19" i="41"/>
  <c r="G19" i="41"/>
  <c r="I19" i="41"/>
  <c r="K19" i="41"/>
  <c r="Y19" i="41"/>
  <c r="H19" i="41"/>
  <c r="J19" i="41"/>
  <c r="X19" i="41"/>
  <c r="N19" i="41"/>
  <c r="O19" i="41"/>
  <c r="P19" i="41"/>
  <c r="Q19" i="41"/>
  <c r="S19" i="41"/>
  <c r="R19" i="41"/>
  <c r="T17" i="41"/>
  <c r="U17" i="41"/>
  <c r="V17" i="41"/>
  <c r="W17" i="41"/>
  <c r="G17" i="41"/>
  <c r="I17" i="41"/>
  <c r="K17" i="41"/>
  <c r="Y17" i="41"/>
  <c r="H17" i="41"/>
  <c r="J17" i="41"/>
  <c r="X17" i="41"/>
  <c r="N17" i="41"/>
  <c r="O17" i="41"/>
  <c r="P17" i="41"/>
  <c r="Q17" i="41"/>
  <c r="S17" i="41"/>
  <c r="R17" i="41"/>
  <c r="T15" i="41"/>
  <c r="W15" i="41"/>
  <c r="V15" i="41"/>
  <c r="N15" i="41"/>
  <c r="Q15" i="41"/>
  <c r="P15" i="41"/>
  <c r="G15" i="41"/>
  <c r="I15" i="41"/>
  <c r="K15" i="41"/>
  <c r="U15" i="41"/>
  <c r="Y15" i="41"/>
  <c r="H15" i="41"/>
  <c r="J15" i="41"/>
  <c r="X15" i="41"/>
  <c r="O15" i="41"/>
  <c r="S15" i="41"/>
  <c r="R15" i="41"/>
  <c r="T15" i="40"/>
  <c r="U15" i="40"/>
  <c r="V15" i="40"/>
  <c r="W15" i="40"/>
  <c r="U16" i="40"/>
  <c r="V16" i="40"/>
  <c r="W16" i="40"/>
  <c r="Y16" i="40"/>
  <c r="Y15" i="40"/>
  <c r="X16" i="40"/>
  <c r="X15" i="40"/>
  <c r="O15" i="40"/>
  <c r="P15" i="40"/>
  <c r="Q15" i="40"/>
  <c r="O16" i="40"/>
  <c r="P16" i="40"/>
  <c r="Q16" i="40"/>
  <c r="S16" i="40"/>
  <c r="S15" i="40"/>
  <c r="R16" i="40"/>
  <c r="R15" i="40"/>
  <c r="U13" i="40"/>
  <c r="V13" i="40"/>
  <c r="W13" i="40"/>
  <c r="U14" i="40"/>
  <c r="V14" i="40"/>
  <c r="W14" i="40"/>
  <c r="Y14" i="40"/>
  <c r="Y13" i="40"/>
  <c r="X14" i="40"/>
  <c r="X13" i="40"/>
  <c r="O13" i="40"/>
  <c r="P13" i="40"/>
  <c r="Q13" i="40"/>
  <c r="O14" i="40"/>
  <c r="P14" i="40"/>
  <c r="Q14" i="40"/>
  <c r="S14" i="40"/>
  <c r="S13" i="40"/>
  <c r="R14" i="40"/>
  <c r="R13" i="40"/>
  <c r="N14" i="40"/>
  <c r="T14" i="40"/>
  <c r="N15" i="40"/>
  <c r="N16" i="40"/>
  <c r="T16" i="40"/>
  <c r="N17" i="40"/>
  <c r="O17" i="40"/>
  <c r="P17" i="40"/>
  <c r="Q17" i="40"/>
  <c r="R17" i="40"/>
  <c r="S17" i="40"/>
  <c r="T17" i="40"/>
  <c r="U17" i="40"/>
  <c r="V17" i="40"/>
  <c r="W17" i="40"/>
  <c r="X17" i="40"/>
  <c r="Y17" i="40"/>
  <c r="N18" i="40"/>
  <c r="O18" i="40"/>
  <c r="P18" i="40"/>
  <c r="Q18" i="40"/>
  <c r="R18" i="40"/>
  <c r="S18" i="40"/>
  <c r="T18" i="40"/>
  <c r="U18" i="40"/>
  <c r="V18" i="40"/>
  <c r="W18" i="40"/>
  <c r="X18" i="40"/>
  <c r="Y18" i="40"/>
  <c r="T13" i="40"/>
  <c r="N13" i="40"/>
  <c r="D24" i="40"/>
  <c r="D25" i="40"/>
  <c r="C2" i="40"/>
  <c r="C9" i="40"/>
  <c r="D31" i="40"/>
  <c r="C24" i="40"/>
  <c r="C25" i="40"/>
  <c r="C31" i="40"/>
  <c r="C3" i="40"/>
  <c r="C10" i="40"/>
  <c r="D30" i="40"/>
  <c r="C30" i="40"/>
  <c r="D22" i="40"/>
  <c r="D23" i="40"/>
  <c r="D29" i="40"/>
  <c r="C22" i="40"/>
  <c r="C23" i="40"/>
  <c r="C29" i="40"/>
  <c r="D28" i="40"/>
  <c r="C28" i="40"/>
  <c r="G18" i="40"/>
  <c r="I18" i="40"/>
  <c r="K18" i="40"/>
  <c r="H18" i="40"/>
  <c r="J18" i="40"/>
  <c r="G17" i="40"/>
  <c r="I17" i="40"/>
  <c r="K17" i="40"/>
  <c r="H17" i="40"/>
  <c r="J17" i="40"/>
  <c r="G16" i="40"/>
  <c r="I16" i="40"/>
  <c r="K16" i="40"/>
  <c r="H16" i="40"/>
  <c r="J16" i="40"/>
  <c r="G15" i="40"/>
  <c r="I15" i="40"/>
  <c r="K15" i="40"/>
  <c r="H15" i="40"/>
  <c r="J15" i="40"/>
  <c r="G14" i="40"/>
  <c r="I14" i="40"/>
  <c r="K14" i="40"/>
  <c r="H14" i="40"/>
  <c r="J14" i="40"/>
  <c r="G13" i="40"/>
  <c r="I13" i="40"/>
  <c r="K13" i="40"/>
  <c r="H13" i="40"/>
  <c r="J13" i="40"/>
  <c r="C2" i="39"/>
  <c r="C9" i="39"/>
  <c r="C3" i="39"/>
  <c r="C10" i="39"/>
  <c r="G20" i="39"/>
  <c r="I20" i="39"/>
  <c r="K20" i="39"/>
  <c r="T20" i="39"/>
  <c r="U20" i="39"/>
  <c r="V20" i="39"/>
  <c r="W20" i="39"/>
  <c r="Y20" i="39"/>
  <c r="H20" i="39"/>
  <c r="J20" i="39"/>
  <c r="X20" i="39"/>
  <c r="N20" i="39"/>
  <c r="O20" i="39"/>
  <c r="P20" i="39"/>
  <c r="Q20" i="39"/>
  <c r="S20" i="39"/>
  <c r="R20" i="39"/>
  <c r="G19" i="39"/>
  <c r="I19" i="39"/>
  <c r="K19" i="39"/>
  <c r="T19" i="39"/>
  <c r="U19" i="39"/>
  <c r="V19" i="39"/>
  <c r="W19" i="39"/>
  <c r="Y19" i="39"/>
  <c r="H19" i="39"/>
  <c r="J19" i="39"/>
  <c r="X19" i="39"/>
  <c r="N19" i="39"/>
  <c r="O19" i="39"/>
  <c r="P19" i="39"/>
  <c r="Q19" i="39"/>
  <c r="S19" i="39"/>
  <c r="R19" i="39"/>
  <c r="G18" i="39"/>
  <c r="I18" i="39"/>
  <c r="K18" i="39"/>
  <c r="T18" i="39"/>
  <c r="U18" i="39"/>
  <c r="V18" i="39"/>
  <c r="W18" i="39"/>
  <c r="Y18" i="39"/>
  <c r="H18" i="39"/>
  <c r="J18" i="39"/>
  <c r="X18" i="39"/>
  <c r="N18" i="39"/>
  <c r="O18" i="39"/>
  <c r="P18" i="39"/>
  <c r="Q18" i="39"/>
  <c r="S18" i="39"/>
  <c r="R18" i="39"/>
  <c r="G17" i="39"/>
  <c r="I17" i="39"/>
  <c r="K17" i="39"/>
  <c r="T17" i="39"/>
  <c r="U17" i="39"/>
  <c r="V17" i="39"/>
  <c r="W17" i="39"/>
  <c r="Y17" i="39"/>
  <c r="H17" i="39"/>
  <c r="J17" i="39"/>
  <c r="X17" i="39"/>
  <c r="N17" i="39"/>
  <c r="O17" i="39"/>
  <c r="P17" i="39"/>
  <c r="Q17" i="39"/>
  <c r="S17" i="39"/>
  <c r="R17" i="39"/>
  <c r="G16" i="39"/>
  <c r="I16" i="39"/>
  <c r="K16" i="39"/>
  <c r="T16" i="39"/>
  <c r="U16" i="39"/>
  <c r="V16" i="39"/>
  <c r="W16" i="39"/>
  <c r="Y16" i="39"/>
  <c r="H16" i="39"/>
  <c r="J16" i="39"/>
  <c r="X16" i="39"/>
  <c r="N16" i="39"/>
  <c r="O16" i="39"/>
  <c r="P16" i="39"/>
  <c r="Q16" i="39"/>
  <c r="S16" i="39"/>
  <c r="R16" i="39"/>
  <c r="G15" i="39"/>
  <c r="I15" i="39"/>
  <c r="K15" i="39"/>
  <c r="T15" i="39"/>
  <c r="U15" i="39"/>
  <c r="V15" i="39"/>
  <c r="W15" i="39"/>
  <c r="Y15" i="39"/>
  <c r="H15" i="39"/>
  <c r="J15" i="39"/>
  <c r="X15" i="39"/>
  <c r="N15" i="39"/>
  <c r="O15" i="39"/>
  <c r="P15" i="39"/>
  <c r="Q15" i="39"/>
  <c r="S15" i="39"/>
  <c r="R15" i="39"/>
  <c r="G14" i="39"/>
  <c r="I14" i="39"/>
  <c r="K14" i="39"/>
  <c r="T14" i="39"/>
  <c r="U14" i="39"/>
  <c r="V14" i="39"/>
  <c r="W14" i="39"/>
  <c r="Y14" i="39"/>
  <c r="H14" i="39"/>
  <c r="J14" i="39"/>
  <c r="X14" i="39"/>
  <c r="N14" i="39"/>
  <c r="O14" i="39"/>
  <c r="P14" i="39"/>
  <c r="Q14" i="39"/>
  <c r="S14" i="39"/>
  <c r="R14" i="39"/>
  <c r="G13" i="39"/>
  <c r="I13" i="39"/>
  <c r="K13" i="39"/>
  <c r="T13" i="39"/>
  <c r="U13" i="39"/>
  <c r="V13" i="39"/>
  <c r="W13" i="39"/>
  <c r="Y13" i="39"/>
  <c r="H13" i="39"/>
  <c r="J13" i="39"/>
  <c r="X13" i="39"/>
  <c r="N13" i="39"/>
  <c r="O13" i="39"/>
  <c r="P13" i="39"/>
  <c r="Q13" i="39"/>
  <c r="S13" i="39"/>
  <c r="R13" i="39"/>
  <c r="C2" i="38"/>
  <c r="C9" i="38"/>
  <c r="C3" i="38"/>
  <c r="C10" i="38"/>
  <c r="W20" i="38"/>
  <c r="V20" i="38"/>
  <c r="T20" i="38"/>
  <c r="Q20" i="38"/>
  <c r="N20" i="38"/>
  <c r="N14" i="38"/>
  <c r="O14" i="38"/>
  <c r="P14" i="38"/>
  <c r="Q14" i="38"/>
  <c r="R14" i="38"/>
  <c r="S14" i="38"/>
  <c r="T14" i="38"/>
  <c r="U14" i="38"/>
  <c r="V14" i="38"/>
  <c r="W14" i="38"/>
  <c r="X14" i="38"/>
  <c r="Y14" i="38"/>
  <c r="N15" i="38"/>
  <c r="O15" i="38"/>
  <c r="P15" i="38"/>
  <c r="Q15" i="38"/>
  <c r="R15" i="38"/>
  <c r="S15" i="38"/>
  <c r="T15" i="38"/>
  <c r="U15" i="38"/>
  <c r="V15" i="38"/>
  <c r="W15" i="38"/>
  <c r="X15" i="38"/>
  <c r="Y15" i="38"/>
  <c r="N16" i="38"/>
  <c r="O16" i="38"/>
  <c r="P16" i="38"/>
  <c r="Q16" i="38"/>
  <c r="R16" i="38"/>
  <c r="S16" i="38"/>
  <c r="T16" i="38"/>
  <c r="U16" i="38"/>
  <c r="V16" i="38"/>
  <c r="W16" i="38"/>
  <c r="X16" i="38"/>
  <c r="Y16" i="38"/>
  <c r="N17" i="38"/>
  <c r="O17" i="38"/>
  <c r="P17" i="38"/>
  <c r="Q17" i="38"/>
  <c r="R17" i="38"/>
  <c r="S17" i="38"/>
  <c r="T17" i="38"/>
  <c r="U17" i="38"/>
  <c r="V17" i="38"/>
  <c r="W17" i="38"/>
  <c r="X17" i="38"/>
  <c r="Y17" i="38"/>
  <c r="N18" i="38"/>
  <c r="O18" i="38"/>
  <c r="P18" i="38"/>
  <c r="Q18" i="38"/>
  <c r="R18" i="38"/>
  <c r="S18" i="38"/>
  <c r="T18" i="38"/>
  <c r="U18" i="38"/>
  <c r="V18" i="38"/>
  <c r="W18" i="38"/>
  <c r="X18" i="38"/>
  <c r="Y18" i="38"/>
  <c r="N19" i="38"/>
  <c r="O19" i="38"/>
  <c r="P19" i="38"/>
  <c r="Q19" i="38"/>
  <c r="R19" i="38"/>
  <c r="S19" i="38"/>
  <c r="T19" i="38"/>
  <c r="U19" i="38"/>
  <c r="V19" i="38"/>
  <c r="W19" i="38"/>
  <c r="X19" i="38"/>
  <c r="Y19" i="38"/>
  <c r="O20" i="38"/>
  <c r="P20" i="38"/>
  <c r="R20" i="38"/>
  <c r="S20" i="38"/>
  <c r="U20" i="38"/>
  <c r="X20" i="38"/>
  <c r="Y20" i="38"/>
  <c r="W13" i="38"/>
  <c r="V13" i="38"/>
  <c r="Q13" i="38"/>
  <c r="T13" i="38"/>
  <c r="P13" i="38"/>
  <c r="N13" i="38"/>
  <c r="G17" i="38"/>
  <c r="I17" i="38"/>
  <c r="K17" i="38"/>
  <c r="H17" i="38"/>
  <c r="J17" i="38"/>
  <c r="G16" i="38"/>
  <c r="I16" i="38"/>
  <c r="K16" i="38"/>
  <c r="H16" i="38"/>
  <c r="J16" i="38"/>
  <c r="G15" i="38"/>
  <c r="I15" i="38"/>
  <c r="K15" i="38"/>
  <c r="H15" i="38"/>
  <c r="J15" i="38"/>
  <c r="G14" i="38"/>
  <c r="I14" i="38"/>
  <c r="K14" i="38"/>
  <c r="H14" i="38"/>
  <c r="J14" i="38"/>
  <c r="G13" i="38"/>
  <c r="I13" i="38"/>
  <c r="K13" i="38"/>
  <c r="U13" i="38"/>
  <c r="Y13" i="38"/>
  <c r="H13" i="38"/>
  <c r="J13" i="38"/>
  <c r="X13" i="38"/>
  <c r="O13" i="38"/>
  <c r="S13" i="38"/>
  <c r="R13" i="38"/>
  <c r="C2" i="37"/>
  <c r="C9" i="37"/>
  <c r="C3" i="37"/>
  <c r="C10" i="37"/>
  <c r="N14" i="37"/>
  <c r="O14" i="37"/>
  <c r="P14" i="37"/>
  <c r="Q14" i="37"/>
  <c r="R14" i="37"/>
  <c r="S14" i="37"/>
  <c r="T14" i="37"/>
  <c r="U14" i="37"/>
  <c r="V14" i="37"/>
  <c r="W14" i="37"/>
  <c r="X14" i="37"/>
  <c r="Y14" i="37"/>
  <c r="N15" i="37"/>
  <c r="O15" i="37"/>
  <c r="P15" i="37"/>
  <c r="Q15" i="37"/>
  <c r="R15" i="37"/>
  <c r="S15" i="37"/>
  <c r="T15" i="37"/>
  <c r="U15" i="37"/>
  <c r="V15" i="37"/>
  <c r="W15" i="37"/>
  <c r="X15" i="37"/>
  <c r="Y15" i="37"/>
  <c r="N16" i="37"/>
  <c r="O16" i="37"/>
  <c r="P16" i="37"/>
  <c r="Q16" i="37"/>
  <c r="R16" i="37"/>
  <c r="S16" i="37"/>
  <c r="T16" i="37"/>
  <c r="U16" i="37"/>
  <c r="V16" i="37"/>
  <c r="W16" i="37"/>
  <c r="X16" i="37"/>
  <c r="Y16" i="37"/>
  <c r="N17" i="37"/>
  <c r="O17" i="37"/>
  <c r="P17" i="37"/>
  <c r="Q17" i="37"/>
  <c r="R17" i="37"/>
  <c r="S17" i="37"/>
  <c r="T17" i="37"/>
  <c r="U17" i="37"/>
  <c r="V17" i="37"/>
  <c r="W17" i="37"/>
  <c r="X17" i="37"/>
  <c r="Y17" i="37"/>
  <c r="W13" i="37"/>
  <c r="V13" i="37"/>
  <c r="T13" i="37"/>
  <c r="Q13" i="37"/>
  <c r="P13" i="37"/>
  <c r="N13" i="37"/>
  <c r="G17" i="37"/>
  <c r="I17" i="37"/>
  <c r="K17" i="37"/>
  <c r="H17" i="37"/>
  <c r="J17" i="37"/>
  <c r="G16" i="37"/>
  <c r="I16" i="37"/>
  <c r="K16" i="37"/>
  <c r="H16" i="37"/>
  <c r="J16" i="37"/>
  <c r="G15" i="37"/>
  <c r="I15" i="37"/>
  <c r="K15" i="37"/>
  <c r="H15" i="37"/>
  <c r="J15" i="37"/>
  <c r="G14" i="37"/>
  <c r="I14" i="37"/>
  <c r="K14" i="37"/>
  <c r="H14" i="37"/>
  <c r="J14" i="37"/>
  <c r="G13" i="37"/>
  <c r="I13" i="37"/>
  <c r="K13" i="37"/>
  <c r="U13" i="37"/>
  <c r="Y13" i="37"/>
  <c r="H13" i="37"/>
  <c r="J13" i="37"/>
  <c r="X13" i="37"/>
  <c r="O13" i="37"/>
  <c r="S13" i="37"/>
  <c r="R13" i="37"/>
  <c r="U22" i="36"/>
  <c r="V22" i="36"/>
  <c r="W22" i="36"/>
  <c r="U24" i="36"/>
  <c r="V24" i="36"/>
  <c r="W24" i="36"/>
  <c r="Y24" i="36"/>
  <c r="Y22" i="36"/>
  <c r="X24" i="36"/>
  <c r="X22" i="36"/>
  <c r="O22" i="36"/>
  <c r="P22" i="36"/>
  <c r="Q22" i="36"/>
  <c r="O24" i="36"/>
  <c r="P24" i="36"/>
  <c r="Q24" i="36"/>
  <c r="S24" i="36"/>
  <c r="S22" i="36"/>
  <c r="R24" i="36"/>
  <c r="R22" i="36"/>
  <c r="N14" i="36"/>
  <c r="O14" i="36"/>
  <c r="P14" i="36"/>
  <c r="Q14" i="36"/>
  <c r="R14" i="36"/>
  <c r="S14" i="36"/>
  <c r="T14" i="36"/>
  <c r="U14" i="36"/>
  <c r="V14" i="36"/>
  <c r="W14" i="36"/>
  <c r="X14" i="36"/>
  <c r="Y14" i="36"/>
  <c r="N15" i="36"/>
  <c r="O15" i="36"/>
  <c r="P15" i="36"/>
  <c r="Q15" i="36"/>
  <c r="R15" i="36"/>
  <c r="S15" i="36"/>
  <c r="T15" i="36"/>
  <c r="U15" i="36"/>
  <c r="V15" i="36"/>
  <c r="W15" i="36"/>
  <c r="X15" i="36"/>
  <c r="Y15" i="36"/>
  <c r="N16" i="36"/>
  <c r="O16" i="36"/>
  <c r="P16" i="36"/>
  <c r="Q16" i="36"/>
  <c r="R16" i="36"/>
  <c r="S16" i="36"/>
  <c r="T16" i="36"/>
  <c r="U16" i="36"/>
  <c r="V16" i="36"/>
  <c r="W16" i="36"/>
  <c r="X16" i="36"/>
  <c r="Y16" i="36"/>
  <c r="N17" i="36"/>
  <c r="O17" i="36"/>
  <c r="P17" i="36"/>
  <c r="Q17" i="36"/>
  <c r="R17" i="36"/>
  <c r="S17" i="36"/>
  <c r="T17" i="36"/>
  <c r="U17" i="36"/>
  <c r="V17" i="36"/>
  <c r="W17" i="36"/>
  <c r="X17" i="36"/>
  <c r="Y17" i="36"/>
  <c r="N18" i="36"/>
  <c r="O18" i="36"/>
  <c r="P18" i="36"/>
  <c r="Q18" i="36"/>
  <c r="R18" i="36"/>
  <c r="S18" i="36"/>
  <c r="T18" i="36"/>
  <c r="U18" i="36"/>
  <c r="V18" i="36"/>
  <c r="W18" i="36"/>
  <c r="X18" i="36"/>
  <c r="Y18" i="36"/>
  <c r="N19" i="36"/>
  <c r="O19" i="36"/>
  <c r="P19" i="36"/>
  <c r="Q19" i="36"/>
  <c r="R19" i="36"/>
  <c r="S19" i="36"/>
  <c r="T19" i="36"/>
  <c r="U19" i="36"/>
  <c r="V19" i="36"/>
  <c r="W19" i="36"/>
  <c r="X19" i="36"/>
  <c r="Y19" i="36"/>
  <c r="N20" i="36"/>
  <c r="O20" i="36"/>
  <c r="P20" i="36"/>
  <c r="Q20" i="36"/>
  <c r="R20" i="36"/>
  <c r="S20" i="36"/>
  <c r="T20" i="36"/>
  <c r="U20" i="36"/>
  <c r="V20" i="36"/>
  <c r="W20" i="36"/>
  <c r="X20" i="36"/>
  <c r="Y20" i="36"/>
  <c r="N21" i="36"/>
  <c r="O21" i="36"/>
  <c r="P21" i="36"/>
  <c r="Q21" i="36"/>
  <c r="R21" i="36"/>
  <c r="S21" i="36"/>
  <c r="T21" i="36"/>
  <c r="U21" i="36"/>
  <c r="V21" i="36"/>
  <c r="W21" i="36"/>
  <c r="X21" i="36"/>
  <c r="Y21" i="36"/>
  <c r="N22" i="36"/>
  <c r="T22" i="36"/>
  <c r="N23" i="36"/>
  <c r="O23" i="36"/>
  <c r="P23" i="36"/>
  <c r="Q23" i="36"/>
  <c r="R23" i="36"/>
  <c r="S23" i="36"/>
  <c r="T23" i="36"/>
  <c r="U23" i="36"/>
  <c r="V23" i="36"/>
  <c r="W23" i="36"/>
  <c r="X23" i="36"/>
  <c r="Y23" i="36"/>
  <c r="N24" i="36"/>
  <c r="T24" i="36"/>
  <c r="W13" i="36"/>
  <c r="V13" i="36"/>
  <c r="T13" i="36"/>
  <c r="Q13" i="36"/>
  <c r="P13" i="36"/>
  <c r="N13" i="36"/>
  <c r="U13" i="36"/>
  <c r="Y13" i="36"/>
  <c r="D30" i="36"/>
  <c r="D31" i="36"/>
  <c r="C2" i="36"/>
  <c r="C9" i="36"/>
  <c r="D37" i="36"/>
  <c r="O13" i="36"/>
  <c r="S13" i="36"/>
  <c r="C30" i="36"/>
  <c r="C31" i="36"/>
  <c r="C37" i="36"/>
  <c r="C3" i="36"/>
  <c r="C10" i="36"/>
  <c r="D36" i="36"/>
  <c r="C36" i="36"/>
  <c r="X13" i="36"/>
  <c r="D28" i="36"/>
  <c r="D29" i="36"/>
  <c r="D35" i="36"/>
  <c r="R13" i="36"/>
  <c r="C28" i="36"/>
  <c r="C29" i="36"/>
  <c r="C35" i="36"/>
  <c r="D34" i="36"/>
  <c r="C34" i="36"/>
  <c r="G24" i="36"/>
  <c r="I24" i="36"/>
  <c r="K24" i="36"/>
  <c r="H24" i="36"/>
  <c r="J24" i="36"/>
  <c r="G23" i="36"/>
  <c r="I23" i="36"/>
  <c r="K23" i="36"/>
  <c r="H23" i="36"/>
  <c r="J23" i="36"/>
  <c r="G22" i="36"/>
  <c r="I22" i="36"/>
  <c r="K22" i="36"/>
  <c r="H22" i="36"/>
  <c r="J22" i="36"/>
  <c r="G21" i="36"/>
  <c r="I21" i="36"/>
  <c r="K21" i="36"/>
  <c r="H21" i="36"/>
  <c r="J21" i="36"/>
  <c r="G20" i="36"/>
  <c r="I20" i="36"/>
  <c r="K20" i="36"/>
  <c r="H20" i="36"/>
  <c r="J20" i="36"/>
  <c r="G19" i="36"/>
  <c r="I19" i="36"/>
  <c r="K19" i="36"/>
  <c r="H19" i="36"/>
  <c r="J19" i="36"/>
  <c r="G18" i="36"/>
  <c r="I18" i="36"/>
  <c r="K18" i="36"/>
  <c r="H18" i="36"/>
  <c r="J18" i="36"/>
  <c r="G17" i="36"/>
  <c r="I17" i="36"/>
  <c r="K17" i="36"/>
  <c r="H17" i="36"/>
  <c r="J17" i="36"/>
  <c r="G16" i="36"/>
  <c r="I16" i="36"/>
  <c r="K16" i="36"/>
  <c r="H16" i="36"/>
  <c r="J16" i="36"/>
  <c r="G15" i="36"/>
  <c r="I15" i="36"/>
  <c r="K15" i="36"/>
  <c r="H15" i="36"/>
  <c r="J15" i="36"/>
  <c r="G14" i="36"/>
  <c r="I14" i="36"/>
  <c r="K14" i="36"/>
  <c r="H14" i="36"/>
  <c r="J14" i="36"/>
  <c r="G13" i="36"/>
  <c r="I13" i="36"/>
  <c r="K13" i="36"/>
  <c r="H13" i="36"/>
  <c r="J13" i="36"/>
  <c r="O22" i="35"/>
  <c r="P22" i="35"/>
  <c r="Q22" i="35"/>
  <c r="O24" i="35"/>
  <c r="P24" i="35"/>
  <c r="Q24" i="35"/>
  <c r="S24" i="35"/>
  <c r="S22" i="35"/>
  <c r="R24" i="35"/>
  <c r="R22" i="35"/>
  <c r="U22" i="35"/>
  <c r="V22" i="35"/>
  <c r="W22" i="35"/>
  <c r="U24" i="35"/>
  <c r="V24" i="35"/>
  <c r="W24" i="35"/>
  <c r="Y24" i="35"/>
  <c r="Y22" i="35"/>
  <c r="X24" i="35"/>
  <c r="X22" i="35"/>
  <c r="N14" i="35"/>
  <c r="O14" i="35"/>
  <c r="P14" i="35"/>
  <c r="Q14" i="35"/>
  <c r="R14" i="35"/>
  <c r="S14" i="35"/>
  <c r="T14" i="35"/>
  <c r="U14" i="35"/>
  <c r="V14" i="35"/>
  <c r="W14" i="35"/>
  <c r="X14" i="35"/>
  <c r="Y14" i="35"/>
  <c r="N15" i="35"/>
  <c r="O15" i="35"/>
  <c r="P15" i="35"/>
  <c r="Q15" i="35"/>
  <c r="R15" i="35"/>
  <c r="S15" i="35"/>
  <c r="T15" i="35"/>
  <c r="U15" i="35"/>
  <c r="V15" i="35"/>
  <c r="W15" i="35"/>
  <c r="X15" i="35"/>
  <c r="Y15" i="35"/>
  <c r="N16" i="35"/>
  <c r="O16" i="35"/>
  <c r="P16" i="35"/>
  <c r="Q16" i="35"/>
  <c r="R16" i="35"/>
  <c r="S16" i="35"/>
  <c r="T16" i="35"/>
  <c r="U16" i="35"/>
  <c r="V16" i="35"/>
  <c r="W16" i="35"/>
  <c r="X16" i="35"/>
  <c r="Y16" i="35"/>
  <c r="N17" i="35"/>
  <c r="O17" i="35"/>
  <c r="P17" i="35"/>
  <c r="Q17" i="35"/>
  <c r="R17" i="35"/>
  <c r="S17" i="35"/>
  <c r="T17" i="35"/>
  <c r="U17" i="35"/>
  <c r="V17" i="35"/>
  <c r="W17" i="35"/>
  <c r="X17" i="35"/>
  <c r="Y17" i="35"/>
  <c r="N18" i="35"/>
  <c r="O18" i="35"/>
  <c r="P18" i="35"/>
  <c r="Q18" i="35"/>
  <c r="R18" i="35"/>
  <c r="S18" i="35"/>
  <c r="T18" i="35"/>
  <c r="U18" i="35"/>
  <c r="V18" i="35"/>
  <c r="W18" i="35"/>
  <c r="X18" i="35"/>
  <c r="Y18" i="35"/>
  <c r="N19" i="35"/>
  <c r="O19" i="35"/>
  <c r="P19" i="35"/>
  <c r="Q19" i="35"/>
  <c r="R19" i="35"/>
  <c r="S19" i="35"/>
  <c r="T19" i="35"/>
  <c r="U19" i="35"/>
  <c r="V19" i="35"/>
  <c r="W19" i="35"/>
  <c r="X19" i="35"/>
  <c r="Y19" i="35"/>
  <c r="N20" i="35"/>
  <c r="O20" i="35"/>
  <c r="P20" i="35"/>
  <c r="Q20" i="35"/>
  <c r="R20" i="35"/>
  <c r="S20" i="35"/>
  <c r="T20" i="35"/>
  <c r="U20" i="35"/>
  <c r="V20" i="35"/>
  <c r="W20" i="35"/>
  <c r="X20" i="35"/>
  <c r="Y20" i="35"/>
  <c r="N21" i="35"/>
  <c r="O21" i="35"/>
  <c r="P21" i="35"/>
  <c r="Q21" i="35"/>
  <c r="R21" i="35"/>
  <c r="S21" i="35"/>
  <c r="T21" i="35"/>
  <c r="U21" i="35"/>
  <c r="V21" i="35"/>
  <c r="W21" i="35"/>
  <c r="X21" i="35"/>
  <c r="Y21" i="35"/>
  <c r="N22" i="35"/>
  <c r="T22" i="35"/>
  <c r="N23" i="35"/>
  <c r="O23" i="35"/>
  <c r="P23" i="35"/>
  <c r="Q23" i="35"/>
  <c r="R23" i="35"/>
  <c r="S23" i="35"/>
  <c r="T23" i="35"/>
  <c r="U23" i="35"/>
  <c r="V23" i="35"/>
  <c r="W23" i="35"/>
  <c r="X23" i="35"/>
  <c r="Y23" i="35"/>
  <c r="N24" i="35"/>
  <c r="T24" i="35"/>
  <c r="W13" i="35"/>
  <c r="V13" i="35"/>
  <c r="T13" i="35"/>
  <c r="Q13" i="35"/>
  <c r="P13" i="35"/>
  <c r="N13" i="35"/>
  <c r="U13" i="35"/>
  <c r="Y13" i="35"/>
  <c r="D30" i="35"/>
  <c r="D31" i="35"/>
  <c r="C2" i="35"/>
  <c r="C9" i="35"/>
  <c r="D37" i="35"/>
  <c r="O13" i="35"/>
  <c r="S13" i="35"/>
  <c r="C30" i="35"/>
  <c r="C31" i="35"/>
  <c r="C37" i="35"/>
  <c r="C3" i="35"/>
  <c r="C10" i="35"/>
  <c r="D36" i="35"/>
  <c r="C36" i="35"/>
  <c r="X13" i="35"/>
  <c r="D28" i="35"/>
  <c r="D29" i="35"/>
  <c r="D35" i="35"/>
  <c r="R13" i="35"/>
  <c r="C28" i="35"/>
  <c r="C29" i="35"/>
  <c r="C35" i="35"/>
  <c r="D34" i="35"/>
  <c r="C34" i="35"/>
  <c r="G22" i="35"/>
  <c r="I22" i="35"/>
  <c r="K22" i="35"/>
  <c r="H22" i="35"/>
  <c r="J22" i="35"/>
  <c r="G21" i="35"/>
  <c r="I21" i="35"/>
  <c r="K21" i="35"/>
  <c r="H21" i="35"/>
  <c r="J21" i="35"/>
  <c r="G20" i="35"/>
  <c r="I20" i="35"/>
  <c r="K20" i="35"/>
  <c r="H20" i="35"/>
  <c r="J20" i="35"/>
  <c r="G19" i="35"/>
  <c r="I19" i="35"/>
  <c r="K19" i="35"/>
  <c r="H19" i="35"/>
  <c r="J19" i="35"/>
  <c r="G18" i="35"/>
  <c r="I18" i="35"/>
  <c r="K18" i="35"/>
  <c r="H18" i="35"/>
  <c r="J18" i="35"/>
  <c r="G17" i="35"/>
  <c r="I17" i="35"/>
  <c r="K17" i="35"/>
  <c r="H17" i="35"/>
  <c r="J17" i="35"/>
  <c r="G16" i="35"/>
  <c r="I16" i="35"/>
  <c r="K16" i="35"/>
  <c r="H16" i="35"/>
  <c r="J16" i="35"/>
  <c r="G15" i="35"/>
  <c r="I15" i="35"/>
  <c r="K15" i="35"/>
  <c r="H15" i="35"/>
  <c r="J15" i="35"/>
  <c r="G14" i="35"/>
  <c r="I14" i="35"/>
  <c r="K14" i="35"/>
  <c r="H14" i="35"/>
  <c r="J14" i="35"/>
  <c r="G13" i="35"/>
  <c r="I13" i="35"/>
  <c r="K13" i="35"/>
  <c r="H13" i="35"/>
  <c r="J13" i="35"/>
  <c r="N14" i="34"/>
  <c r="O14" i="34"/>
  <c r="P14" i="34"/>
  <c r="Q14" i="34"/>
  <c r="R14" i="34"/>
  <c r="S14" i="34"/>
  <c r="T14" i="34"/>
  <c r="U14" i="34"/>
  <c r="V14" i="34"/>
  <c r="W14" i="34"/>
  <c r="X14" i="34"/>
  <c r="Y14" i="34"/>
  <c r="N15" i="34"/>
  <c r="O15" i="34"/>
  <c r="P15" i="34"/>
  <c r="Q15" i="34"/>
  <c r="R15" i="34"/>
  <c r="S15" i="34"/>
  <c r="T15" i="34"/>
  <c r="U15" i="34"/>
  <c r="V15" i="34"/>
  <c r="W15" i="34"/>
  <c r="X15" i="34"/>
  <c r="Y15" i="34"/>
  <c r="N16" i="34"/>
  <c r="O16" i="34"/>
  <c r="P16" i="34"/>
  <c r="Q16" i="34"/>
  <c r="R16" i="34"/>
  <c r="S16" i="34"/>
  <c r="T16" i="34"/>
  <c r="U16" i="34"/>
  <c r="V16" i="34"/>
  <c r="W16" i="34"/>
  <c r="X16" i="34"/>
  <c r="Y16" i="34"/>
  <c r="N17" i="34"/>
  <c r="O17" i="34"/>
  <c r="P17" i="34"/>
  <c r="Q17" i="34"/>
  <c r="R17" i="34"/>
  <c r="S17" i="34"/>
  <c r="T17" i="34"/>
  <c r="U17" i="34"/>
  <c r="V17" i="34"/>
  <c r="W17" i="34"/>
  <c r="X17" i="34"/>
  <c r="Y17" i="34"/>
  <c r="N18" i="34"/>
  <c r="O18" i="34"/>
  <c r="P18" i="34"/>
  <c r="Q18" i="34"/>
  <c r="R18" i="34"/>
  <c r="S18" i="34"/>
  <c r="T18" i="34"/>
  <c r="U18" i="34"/>
  <c r="V18" i="34"/>
  <c r="W18" i="34"/>
  <c r="X18" i="34"/>
  <c r="Y18" i="34"/>
  <c r="N19" i="34"/>
  <c r="O19" i="34"/>
  <c r="P19" i="34"/>
  <c r="Q19" i="34"/>
  <c r="R19" i="34"/>
  <c r="S19" i="34"/>
  <c r="T19" i="34"/>
  <c r="U19" i="34"/>
  <c r="V19" i="34"/>
  <c r="W19" i="34"/>
  <c r="X19" i="34"/>
  <c r="Y19" i="34"/>
  <c r="N20" i="34"/>
  <c r="O20" i="34"/>
  <c r="P20" i="34"/>
  <c r="Q20" i="34"/>
  <c r="R20" i="34"/>
  <c r="S20" i="34"/>
  <c r="T20" i="34"/>
  <c r="U20" i="34"/>
  <c r="V20" i="34"/>
  <c r="W20" i="34"/>
  <c r="X20" i="34"/>
  <c r="Y20" i="34"/>
  <c r="N21" i="34"/>
  <c r="O21" i="34"/>
  <c r="P21" i="34"/>
  <c r="Q21" i="34"/>
  <c r="R21" i="34"/>
  <c r="S21" i="34"/>
  <c r="T21" i="34"/>
  <c r="U21" i="34"/>
  <c r="V21" i="34"/>
  <c r="W21" i="34"/>
  <c r="X21" i="34"/>
  <c r="Y21" i="34"/>
  <c r="N22" i="34"/>
  <c r="O22" i="34"/>
  <c r="P22" i="34"/>
  <c r="Q22" i="34"/>
  <c r="R22" i="34"/>
  <c r="S22" i="34"/>
  <c r="T22" i="34"/>
  <c r="U22" i="34"/>
  <c r="V22" i="34"/>
  <c r="W22" i="34"/>
  <c r="X22" i="34"/>
  <c r="Y22" i="34"/>
  <c r="W13" i="34"/>
  <c r="V13" i="34"/>
  <c r="T13" i="34"/>
  <c r="Q13" i="34"/>
  <c r="P13" i="34"/>
  <c r="N13" i="34"/>
  <c r="U13" i="34"/>
  <c r="Y13" i="34"/>
  <c r="D28" i="34"/>
  <c r="D29" i="34"/>
  <c r="C2" i="34"/>
  <c r="C9" i="34"/>
  <c r="D35" i="34"/>
  <c r="O13" i="34"/>
  <c r="S13" i="34"/>
  <c r="C28" i="34"/>
  <c r="C29" i="34"/>
  <c r="C35" i="34"/>
  <c r="C3" i="34"/>
  <c r="C10" i="34"/>
  <c r="D34" i="34"/>
  <c r="C34" i="34"/>
  <c r="X13" i="34"/>
  <c r="D26" i="34"/>
  <c r="D27" i="34"/>
  <c r="D33" i="34"/>
  <c r="R13" i="34"/>
  <c r="C26" i="34"/>
  <c r="C27" i="34"/>
  <c r="C33" i="34"/>
  <c r="D32" i="34"/>
  <c r="C32" i="34"/>
  <c r="G21" i="34"/>
  <c r="I21" i="34"/>
  <c r="K21" i="34"/>
  <c r="H21" i="34"/>
  <c r="J21" i="34"/>
  <c r="G20" i="34"/>
  <c r="I20" i="34"/>
  <c r="K20" i="34"/>
  <c r="H20" i="34"/>
  <c r="J20" i="34"/>
  <c r="G19" i="34"/>
  <c r="I19" i="34"/>
  <c r="K19" i="34"/>
  <c r="H19" i="34"/>
  <c r="J19" i="34"/>
  <c r="G18" i="34"/>
  <c r="I18" i="34"/>
  <c r="K18" i="34"/>
  <c r="H18" i="34"/>
  <c r="J18" i="34"/>
  <c r="G17" i="34"/>
  <c r="I17" i="34"/>
  <c r="K17" i="34"/>
  <c r="H17" i="34"/>
  <c r="J17" i="34"/>
  <c r="G16" i="34"/>
  <c r="I16" i="34"/>
  <c r="K16" i="34"/>
  <c r="H16" i="34"/>
  <c r="J16" i="34"/>
  <c r="G15" i="34"/>
  <c r="I15" i="34"/>
  <c r="K15" i="34"/>
  <c r="H15" i="34"/>
  <c r="J15" i="34"/>
  <c r="G14" i="34"/>
  <c r="I14" i="34"/>
  <c r="K14" i="34"/>
  <c r="H14" i="34"/>
  <c r="J14" i="34"/>
  <c r="G13" i="34"/>
  <c r="I13" i="34"/>
  <c r="K13" i="34"/>
  <c r="H13" i="34"/>
  <c r="J13" i="34"/>
  <c r="N14" i="33"/>
  <c r="O14" i="33"/>
  <c r="P14" i="33"/>
  <c r="Q14" i="33"/>
  <c r="R14" i="33"/>
  <c r="S14" i="33"/>
  <c r="T14" i="33"/>
  <c r="U14" i="33"/>
  <c r="V14" i="33"/>
  <c r="W14" i="33"/>
  <c r="X14" i="33"/>
  <c r="Y14" i="33"/>
  <c r="N15" i="33"/>
  <c r="O15" i="33"/>
  <c r="P15" i="33"/>
  <c r="Q15" i="33"/>
  <c r="R15" i="33"/>
  <c r="S15" i="33"/>
  <c r="T15" i="33"/>
  <c r="U15" i="33"/>
  <c r="V15" i="33"/>
  <c r="W15" i="33"/>
  <c r="X15" i="33"/>
  <c r="Y15" i="33"/>
  <c r="N16" i="33"/>
  <c r="O16" i="33"/>
  <c r="P16" i="33"/>
  <c r="Q16" i="33"/>
  <c r="R16" i="33"/>
  <c r="S16" i="33"/>
  <c r="T16" i="33"/>
  <c r="U16" i="33"/>
  <c r="V16" i="33"/>
  <c r="W16" i="33"/>
  <c r="X16" i="33"/>
  <c r="Y16" i="33"/>
  <c r="N17" i="33"/>
  <c r="O17" i="33"/>
  <c r="P17" i="33"/>
  <c r="Q17" i="33"/>
  <c r="R17" i="33"/>
  <c r="S17" i="33"/>
  <c r="T17" i="33"/>
  <c r="U17" i="33"/>
  <c r="V17" i="33"/>
  <c r="W17" i="33"/>
  <c r="X17" i="33"/>
  <c r="Y17" i="33"/>
  <c r="N18" i="33"/>
  <c r="O18" i="33"/>
  <c r="P18" i="33"/>
  <c r="Q18" i="33"/>
  <c r="R18" i="33"/>
  <c r="S18" i="33"/>
  <c r="T18" i="33"/>
  <c r="U18" i="33"/>
  <c r="V18" i="33"/>
  <c r="W18" i="33"/>
  <c r="X18" i="33"/>
  <c r="Y18" i="33"/>
  <c r="N19" i="33"/>
  <c r="O19" i="33"/>
  <c r="P19" i="33"/>
  <c r="Q19" i="33"/>
  <c r="R19" i="33"/>
  <c r="S19" i="33"/>
  <c r="T19" i="33"/>
  <c r="U19" i="33"/>
  <c r="V19" i="33"/>
  <c r="W19" i="33"/>
  <c r="X19" i="33"/>
  <c r="Y19" i="33"/>
  <c r="N20" i="33"/>
  <c r="O20" i="33"/>
  <c r="P20" i="33"/>
  <c r="Q20" i="33"/>
  <c r="R20" i="33"/>
  <c r="S20" i="33"/>
  <c r="T20" i="33"/>
  <c r="U20" i="33"/>
  <c r="V20" i="33"/>
  <c r="W20" i="33"/>
  <c r="X20" i="33"/>
  <c r="Y20" i="33"/>
  <c r="O21" i="33"/>
  <c r="P21" i="33"/>
  <c r="Q21" i="33"/>
  <c r="R21" i="33"/>
  <c r="S21" i="33"/>
  <c r="U21" i="33"/>
  <c r="V21" i="33"/>
  <c r="W21" i="33"/>
  <c r="X21" i="33"/>
  <c r="Y21" i="33"/>
  <c r="W13" i="33"/>
  <c r="V13" i="33"/>
  <c r="U13" i="33"/>
  <c r="T13" i="33"/>
  <c r="Q13" i="33"/>
  <c r="P13" i="33"/>
  <c r="N13" i="33"/>
  <c r="G13" i="33"/>
  <c r="I13" i="33"/>
  <c r="K13" i="33"/>
  <c r="Y13" i="33"/>
  <c r="D27" i="33"/>
  <c r="D28" i="33"/>
  <c r="C2" i="33"/>
  <c r="C9" i="33"/>
  <c r="D34" i="33"/>
  <c r="O13" i="33"/>
  <c r="S13" i="33"/>
  <c r="C27" i="33"/>
  <c r="C28" i="33"/>
  <c r="C34" i="33"/>
  <c r="C21" i="33"/>
  <c r="D21" i="33"/>
  <c r="E21" i="33"/>
  <c r="M21" i="33"/>
  <c r="L223" i="1"/>
  <c r="C13" i="33"/>
  <c r="D13" i="33"/>
  <c r="E13" i="33"/>
  <c r="M13" i="33"/>
  <c r="C14" i="33"/>
  <c r="D14" i="33"/>
  <c r="E14" i="33"/>
  <c r="M14" i="33"/>
  <c r="C15" i="33"/>
  <c r="D15" i="33"/>
  <c r="E15" i="33"/>
  <c r="M15" i="33"/>
  <c r="C16" i="33"/>
  <c r="D16" i="33"/>
  <c r="E16" i="33"/>
  <c r="M16" i="33"/>
  <c r="C17" i="33"/>
  <c r="D17" i="33"/>
  <c r="E17" i="33"/>
  <c r="M17" i="33"/>
  <c r="C18" i="33"/>
  <c r="D18" i="33"/>
  <c r="E18" i="33"/>
  <c r="M18" i="33"/>
  <c r="C19" i="33"/>
  <c r="D19" i="33"/>
  <c r="E19" i="33"/>
  <c r="M19" i="33"/>
  <c r="C20" i="33"/>
  <c r="D20" i="33"/>
  <c r="E20" i="33"/>
  <c r="M20" i="33"/>
  <c r="B27" i="33"/>
  <c r="B28" i="33"/>
  <c r="C3" i="33"/>
  <c r="C10" i="33"/>
  <c r="B34" i="33"/>
  <c r="D33" i="33"/>
  <c r="C33" i="33"/>
  <c r="B33" i="33"/>
  <c r="H13" i="33"/>
  <c r="J13" i="33"/>
  <c r="X13" i="33"/>
  <c r="D25" i="33"/>
  <c r="D26" i="33"/>
  <c r="D32" i="33"/>
  <c r="R13" i="33"/>
  <c r="C25" i="33"/>
  <c r="C26" i="33"/>
  <c r="C32" i="33"/>
  <c r="L21" i="33"/>
  <c r="L13" i="33"/>
  <c r="L14" i="33"/>
  <c r="L15" i="33"/>
  <c r="L16" i="33"/>
  <c r="L17" i="33"/>
  <c r="L18" i="33"/>
  <c r="L19" i="33"/>
  <c r="L20" i="33"/>
  <c r="B25" i="33"/>
  <c r="B26" i="33"/>
  <c r="B32" i="33"/>
  <c r="D31" i="33"/>
  <c r="C31" i="33"/>
  <c r="B31" i="33"/>
  <c r="G21" i="33"/>
  <c r="I21" i="33"/>
  <c r="K21" i="33"/>
  <c r="H21" i="33"/>
  <c r="J21" i="33"/>
  <c r="G20" i="33"/>
  <c r="I20" i="33"/>
  <c r="K20" i="33"/>
  <c r="H20" i="33"/>
  <c r="J20" i="33"/>
  <c r="G19" i="33"/>
  <c r="I19" i="33"/>
  <c r="K19" i="33"/>
  <c r="H19" i="33"/>
  <c r="J19" i="33"/>
  <c r="G18" i="33"/>
  <c r="I18" i="33"/>
  <c r="K18" i="33"/>
  <c r="H18" i="33"/>
  <c r="J18" i="33"/>
  <c r="G17" i="33"/>
  <c r="I17" i="33"/>
  <c r="K17" i="33"/>
  <c r="H17" i="33"/>
  <c r="J17" i="33"/>
  <c r="G16" i="33"/>
  <c r="I16" i="33"/>
  <c r="K16" i="33"/>
  <c r="H16" i="33"/>
  <c r="J16" i="33"/>
  <c r="G15" i="33"/>
  <c r="I15" i="33"/>
  <c r="K15" i="33"/>
  <c r="H15" i="33"/>
  <c r="J15" i="33"/>
  <c r="G14" i="33"/>
  <c r="I14" i="33"/>
  <c r="K14" i="33"/>
  <c r="H14" i="33"/>
  <c r="J14" i="33"/>
  <c r="G28" i="32"/>
  <c r="I28" i="32"/>
  <c r="K28" i="32"/>
  <c r="U28" i="32"/>
  <c r="V28" i="32"/>
  <c r="W28" i="32"/>
  <c r="Y28" i="32"/>
  <c r="G29" i="32"/>
  <c r="I29" i="32"/>
  <c r="K29" i="32"/>
  <c r="U29" i="32"/>
  <c r="V29" i="32"/>
  <c r="W29" i="32"/>
  <c r="Y29" i="32"/>
  <c r="G30" i="32"/>
  <c r="I30" i="32"/>
  <c r="K30" i="32"/>
  <c r="U30" i="32"/>
  <c r="V30" i="32"/>
  <c r="W30" i="32"/>
  <c r="Y30" i="32"/>
  <c r="G31" i="32"/>
  <c r="I31" i="32"/>
  <c r="K31" i="32"/>
  <c r="U31" i="32"/>
  <c r="V31" i="32"/>
  <c r="W31" i="32"/>
  <c r="Y31" i="32"/>
  <c r="G32" i="32"/>
  <c r="I32" i="32"/>
  <c r="K32" i="32"/>
  <c r="U32" i="32"/>
  <c r="V32" i="32"/>
  <c r="W32" i="32"/>
  <c r="Y32" i="32"/>
  <c r="G33" i="32"/>
  <c r="I33" i="32"/>
  <c r="K33" i="32"/>
  <c r="U33" i="32"/>
  <c r="V33" i="32"/>
  <c r="W33" i="32"/>
  <c r="Y33" i="32"/>
  <c r="G34" i="32"/>
  <c r="I34" i="32"/>
  <c r="K34" i="32"/>
  <c r="U34" i="32"/>
  <c r="V34" i="32"/>
  <c r="W34" i="32"/>
  <c r="Y34" i="32"/>
  <c r="G35" i="32"/>
  <c r="I35" i="32"/>
  <c r="K35" i="32"/>
  <c r="U35" i="32"/>
  <c r="V35" i="32"/>
  <c r="W35" i="32"/>
  <c r="Y35" i="32"/>
  <c r="G36" i="32"/>
  <c r="I36" i="32"/>
  <c r="K36" i="32"/>
  <c r="U36" i="32"/>
  <c r="V36" i="32"/>
  <c r="W36" i="32"/>
  <c r="Y36" i="32"/>
  <c r="G37" i="32"/>
  <c r="I37" i="32"/>
  <c r="K37" i="32"/>
  <c r="U37" i="32"/>
  <c r="V37" i="32"/>
  <c r="W37" i="32"/>
  <c r="Y37" i="32"/>
  <c r="G38" i="32"/>
  <c r="I38" i="32"/>
  <c r="K38" i="32"/>
  <c r="U38" i="32"/>
  <c r="V38" i="32"/>
  <c r="W38" i="32"/>
  <c r="Y38" i="32"/>
  <c r="U13" i="32"/>
  <c r="V13" i="32"/>
  <c r="W13" i="32"/>
  <c r="Y13" i="32"/>
  <c r="U14" i="32"/>
  <c r="V14" i="32"/>
  <c r="W14" i="32"/>
  <c r="Y14" i="32"/>
  <c r="U15" i="32"/>
  <c r="V15" i="32"/>
  <c r="W15" i="32"/>
  <c r="Y15" i="32"/>
  <c r="U16" i="32"/>
  <c r="V16" i="32"/>
  <c r="W16" i="32"/>
  <c r="Y16" i="32"/>
  <c r="U17" i="32"/>
  <c r="V17" i="32"/>
  <c r="W17" i="32"/>
  <c r="Y17" i="32"/>
  <c r="U18" i="32"/>
  <c r="V18" i="32"/>
  <c r="W18" i="32"/>
  <c r="Y18" i="32"/>
  <c r="U19" i="32"/>
  <c r="V19" i="32"/>
  <c r="W19" i="32"/>
  <c r="Y19" i="32"/>
  <c r="U20" i="32"/>
  <c r="V20" i="32"/>
  <c r="W20" i="32"/>
  <c r="Y20" i="32"/>
  <c r="U21" i="32"/>
  <c r="V21" i="32"/>
  <c r="W21" i="32"/>
  <c r="Y21" i="32"/>
  <c r="U22" i="32"/>
  <c r="V22" i="32"/>
  <c r="W22" i="32"/>
  <c r="Y22" i="32"/>
  <c r="U23" i="32"/>
  <c r="V23" i="32"/>
  <c r="W23" i="32"/>
  <c r="Y23" i="32"/>
  <c r="U24" i="32"/>
  <c r="V24" i="32"/>
  <c r="W24" i="32"/>
  <c r="Y24" i="32"/>
  <c r="U25" i="32"/>
  <c r="V25" i="32"/>
  <c r="W25" i="32"/>
  <c r="Y25" i="32"/>
  <c r="U26" i="32"/>
  <c r="V26" i="32"/>
  <c r="W26" i="32"/>
  <c r="Y26" i="32"/>
  <c r="U27" i="32"/>
  <c r="V27" i="32"/>
  <c r="W27" i="32"/>
  <c r="Y27" i="32"/>
  <c r="D44" i="32"/>
  <c r="D45" i="32"/>
  <c r="C2" i="32"/>
  <c r="C9" i="32"/>
  <c r="D51" i="32"/>
  <c r="O28" i="32"/>
  <c r="P28" i="32"/>
  <c r="Q28" i="32"/>
  <c r="S28" i="32"/>
  <c r="O29" i="32"/>
  <c r="P29" i="32"/>
  <c r="Q29" i="32"/>
  <c r="S29" i="32"/>
  <c r="O30" i="32"/>
  <c r="P30" i="32"/>
  <c r="Q30" i="32"/>
  <c r="S30" i="32"/>
  <c r="O31" i="32"/>
  <c r="P31" i="32"/>
  <c r="Q31" i="32"/>
  <c r="S31" i="32"/>
  <c r="O32" i="32"/>
  <c r="P32" i="32"/>
  <c r="Q32" i="32"/>
  <c r="S32" i="32"/>
  <c r="O33" i="32"/>
  <c r="P33" i="32"/>
  <c r="Q33" i="32"/>
  <c r="S33" i="32"/>
  <c r="O34" i="32"/>
  <c r="P34" i="32"/>
  <c r="Q34" i="32"/>
  <c r="S34" i="32"/>
  <c r="O35" i="32"/>
  <c r="P35" i="32"/>
  <c r="Q35" i="32"/>
  <c r="S35" i="32"/>
  <c r="O36" i="32"/>
  <c r="P36" i="32"/>
  <c r="Q36" i="32"/>
  <c r="S36" i="32"/>
  <c r="O37" i="32"/>
  <c r="P37" i="32"/>
  <c r="Q37" i="32"/>
  <c r="S37" i="32"/>
  <c r="O38" i="32"/>
  <c r="P38" i="32"/>
  <c r="Q38" i="32"/>
  <c r="S38" i="32"/>
  <c r="O13" i="32"/>
  <c r="P13" i="32"/>
  <c r="Q13" i="32"/>
  <c r="S13" i="32"/>
  <c r="O14" i="32"/>
  <c r="P14" i="32"/>
  <c r="Q14" i="32"/>
  <c r="S14" i="32"/>
  <c r="O15" i="32"/>
  <c r="P15" i="32"/>
  <c r="Q15" i="32"/>
  <c r="S15" i="32"/>
  <c r="O16" i="32"/>
  <c r="P16" i="32"/>
  <c r="Q16" i="32"/>
  <c r="S16" i="32"/>
  <c r="O17" i="32"/>
  <c r="P17" i="32"/>
  <c r="Q17" i="32"/>
  <c r="S17" i="32"/>
  <c r="O18" i="32"/>
  <c r="P18" i="32"/>
  <c r="Q18" i="32"/>
  <c r="S18" i="32"/>
  <c r="O19" i="32"/>
  <c r="P19" i="32"/>
  <c r="Q19" i="32"/>
  <c r="S19" i="32"/>
  <c r="O20" i="32"/>
  <c r="P20" i="32"/>
  <c r="Q20" i="32"/>
  <c r="S20" i="32"/>
  <c r="O21" i="32"/>
  <c r="P21" i="32"/>
  <c r="Q21" i="32"/>
  <c r="S21" i="32"/>
  <c r="O22" i="32"/>
  <c r="P22" i="32"/>
  <c r="Q22" i="32"/>
  <c r="S22" i="32"/>
  <c r="O23" i="32"/>
  <c r="P23" i="32"/>
  <c r="Q23" i="32"/>
  <c r="S23" i="32"/>
  <c r="O24" i="32"/>
  <c r="P24" i="32"/>
  <c r="Q24" i="32"/>
  <c r="S24" i="32"/>
  <c r="O25" i="32"/>
  <c r="P25" i="32"/>
  <c r="Q25" i="32"/>
  <c r="S25" i="32"/>
  <c r="O26" i="32"/>
  <c r="P26" i="32"/>
  <c r="Q26" i="32"/>
  <c r="S26" i="32"/>
  <c r="O27" i="32"/>
  <c r="P27" i="32"/>
  <c r="Q27" i="32"/>
  <c r="S27" i="32"/>
  <c r="C44" i="32"/>
  <c r="C45" i="32"/>
  <c r="C51" i="32"/>
  <c r="L212" i="1"/>
  <c r="C28" i="32"/>
  <c r="D28" i="32"/>
  <c r="E28" i="32"/>
  <c r="M28" i="32"/>
  <c r="L213" i="1"/>
  <c r="C29" i="32"/>
  <c r="D29" i="32"/>
  <c r="E29" i="32"/>
  <c r="M29" i="32"/>
  <c r="L214" i="1"/>
  <c r="C30" i="32"/>
  <c r="D30" i="32"/>
  <c r="E30" i="32"/>
  <c r="M30" i="32"/>
  <c r="L215" i="1"/>
  <c r="C31" i="32"/>
  <c r="D31" i="32"/>
  <c r="E31" i="32"/>
  <c r="M31" i="32"/>
  <c r="L216" i="1"/>
  <c r="C32" i="32"/>
  <c r="D32" i="32"/>
  <c r="E32" i="32"/>
  <c r="M32" i="32"/>
  <c r="L217" i="1"/>
  <c r="C33" i="32"/>
  <c r="D33" i="32"/>
  <c r="E33" i="32"/>
  <c r="M33" i="32"/>
  <c r="L218" i="1"/>
  <c r="C34" i="32"/>
  <c r="D34" i="32"/>
  <c r="E34" i="32"/>
  <c r="M34" i="32"/>
  <c r="L219" i="1"/>
  <c r="C35" i="32"/>
  <c r="D35" i="32"/>
  <c r="E35" i="32"/>
  <c r="M35" i="32"/>
  <c r="L220" i="1"/>
  <c r="C36" i="32"/>
  <c r="D36" i="32"/>
  <c r="E36" i="32"/>
  <c r="M36" i="32"/>
  <c r="L221" i="1"/>
  <c r="C37" i="32"/>
  <c r="D37" i="32"/>
  <c r="E37" i="32"/>
  <c r="M37" i="32"/>
  <c r="L222" i="1"/>
  <c r="C38" i="32"/>
  <c r="D38" i="32"/>
  <c r="E38" i="32"/>
  <c r="M38" i="32"/>
  <c r="C13" i="32"/>
  <c r="D13" i="32"/>
  <c r="E13" i="32"/>
  <c r="M13" i="32"/>
  <c r="C14" i="32"/>
  <c r="D14" i="32"/>
  <c r="E14" i="32"/>
  <c r="M14" i="32"/>
  <c r="C15" i="32"/>
  <c r="D15" i="32"/>
  <c r="E15" i="32"/>
  <c r="M15" i="32"/>
  <c r="C16" i="32"/>
  <c r="D16" i="32"/>
  <c r="E16" i="32"/>
  <c r="M16" i="32"/>
  <c r="C17" i="32"/>
  <c r="D17" i="32"/>
  <c r="E17" i="32"/>
  <c r="M17" i="32"/>
  <c r="C18" i="32"/>
  <c r="D18" i="32"/>
  <c r="E18" i="32"/>
  <c r="M18" i="32"/>
  <c r="C19" i="32"/>
  <c r="D19" i="32"/>
  <c r="E19" i="32"/>
  <c r="M19" i="32"/>
  <c r="C20" i="32"/>
  <c r="D20" i="32"/>
  <c r="E20" i="32"/>
  <c r="M20" i="32"/>
  <c r="C21" i="32"/>
  <c r="D21" i="32"/>
  <c r="E21" i="32"/>
  <c r="M21" i="32"/>
  <c r="C22" i="32"/>
  <c r="D22" i="32"/>
  <c r="E22" i="32"/>
  <c r="M22" i="32"/>
  <c r="C23" i="32"/>
  <c r="D23" i="32"/>
  <c r="E23" i="32"/>
  <c r="M23" i="32"/>
  <c r="C24" i="32"/>
  <c r="D24" i="32"/>
  <c r="E24" i="32"/>
  <c r="M24" i="32"/>
  <c r="C25" i="32"/>
  <c r="D25" i="32"/>
  <c r="E25" i="32"/>
  <c r="M25" i="32"/>
  <c r="C26" i="32"/>
  <c r="D26" i="32"/>
  <c r="E26" i="32"/>
  <c r="M26" i="32"/>
  <c r="C27" i="32"/>
  <c r="D27" i="32"/>
  <c r="E27" i="32"/>
  <c r="M27" i="32"/>
  <c r="B44" i="32"/>
  <c r="B45" i="32"/>
  <c r="C3" i="32"/>
  <c r="C10" i="32"/>
  <c r="B51" i="32"/>
  <c r="D50" i="32"/>
  <c r="C50" i="32"/>
  <c r="B50" i="32"/>
  <c r="H28" i="32"/>
  <c r="J28" i="32"/>
  <c r="X28" i="32"/>
  <c r="H29" i="32"/>
  <c r="J29" i="32"/>
  <c r="X29" i="32"/>
  <c r="H30" i="32"/>
  <c r="J30" i="32"/>
  <c r="X30" i="32"/>
  <c r="H31" i="32"/>
  <c r="J31" i="32"/>
  <c r="X31" i="32"/>
  <c r="H32" i="32"/>
  <c r="J32" i="32"/>
  <c r="X32" i="32"/>
  <c r="H33" i="32"/>
  <c r="J33" i="32"/>
  <c r="X33" i="32"/>
  <c r="H34" i="32"/>
  <c r="J34" i="32"/>
  <c r="X34" i="32"/>
  <c r="H35" i="32"/>
  <c r="J35" i="32"/>
  <c r="X35" i="32"/>
  <c r="H36" i="32"/>
  <c r="J36" i="32"/>
  <c r="X36" i="32"/>
  <c r="H37" i="32"/>
  <c r="J37" i="32"/>
  <c r="X37" i="32"/>
  <c r="H38" i="32"/>
  <c r="J38" i="32"/>
  <c r="X38" i="32"/>
  <c r="X13" i="32"/>
  <c r="X14" i="32"/>
  <c r="X15" i="32"/>
  <c r="X16" i="32"/>
  <c r="X17" i="32"/>
  <c r="X18" i="32"/>
  <c r="X19" i="32"/>
  <c r="X20" i="32"/>
  <c r="X21" i="32"/>
  <c r="X22" i="32"/>
  <c r="X23" i="32"/>
  <c r="X24" i="32"/>
  <c r="X25" i="32"/>
  <c r="X26" i="32"/>
  <c r="X27" i="32"/>
  <c r="D42" i="32"/>
  <c r="D43" i="32"/>
  <c r="D49" i="32"/>
  <c r="R28" i="32"/>
  <c r="R29" i="32"/>
  <c r="R30" i="32"/>
  <c r="R31" i="32"/>
  <c r="R32" i="32"/>
  <c r="R33" i="32"/>
  <c r="R34" i="32"/>
  <c r="R35" i="32"/>
  <c r="R36" i="32"/>
  <c r="R37" i="32"/>
  <c r="R38" i="32"/>
  <c r="R13" i="32"/>
  <c r="R14" i="32"/>
  <c r="R15" i="32"/>
  <c r="R16" i="32"/>
  <c r="R17" i="32"/>
  <c r="R18" i="32"/>
  <c r="R19" i="32"/>
  <c r="R20" i="32"/>
  <c r="R21" i="32"/>
  <c r="R22" i="32"/>
  <c r="R23" i="32"/>
  <c r="R24" i="32"/>
  <c r="R25" i="32"/>
  <c r="R26" i="32"/>
  <c r="R27" i="32"/>
  <c r="C42" i="32"/>
  <c r="C43" i="32"/>
  <c r="C49" i="32"/>
  <c r="L28" i="32"/>
  <c r="L29" i="32"/>
  <c r="L30" i="32"/>
  <c r="L31" i="32"/>
  <c r="L32" i="32"/>
  <c r="L33" i="32"/>
  <c r="L34" i="32"/>
  <c r="L35" i="32"/>
  <c r="L36" i="32"/>
  <c r="L37" i="32"/>
  <c r="L38" i="32"/>
  <c r="L13" i="32"/>
  <c r="L14" i="32"/>
  <c r="L15" i="32"/>
  <c r="L16" i="32"/>
  <c r="L17" i="32"/>
  <c r="L18" i="32"/>
  <c r="L19" i="32"/>
  <c r="L20" i="32"/>
  <c r="L21" i="32"/>
  <c r="L22" i="32"/>
  <c r="L23" i="32"/>
  <c r="L24" i="32"/>
  <c r="L25" i="32"/>
  <c r="L26" i="32"/>
  <c r="L27" i="32"/>
  <c r="B42" i="32"/>
  <c r="B43" i="32"/>
  <c r="B49" i="32"/>
  <c r="D48" i="32"/>
  <c r="C48" i="32"/>
  <c r="B48" i="32"/>
  <c r="N14" i="32"/>
  <c r="T14" i="32"/>
  <c r="N15" i="32"/>
  <c r="T15" i="32"/>
  <c r="N16" i="32"/>
  <c r="T16" i="32"/>
  <c r="N17" i="32"/>
  <c r="T17" i="32"/>
  <c r="N18" i="32"/>
  <c r="T18" i="32"/>
  <c r="N19" i="32"/>
  <c r="T19" i="32"/>
  <c r="N20" i="32"/>
  <c r="T20" i="32"/>
  <c r="N21" i="32"/>
  <c r="T21" i="32"/>
  <c r="N22" i="32"/>
  <c r="T22" i="32"/>
  <c r="N23" i="32"/>
  <c r="T23" i="32"/>
  <c r="N24" i="32"/>
  <c r="T24" i="32"/>
  <c r="N25" i="32"/>
  <c r="T25" i="32"/>
  <c r="N26" i="32"/>
  <c r="T26" i="32"/>
  <c r="N27" i="32"/>
  <c r="T27" i="32"/>
  <c r="N28" i="32"/>
  <c r="T28" i="32"/>
  <c r="N29" i="32"/>
  <c r="T29" i="32"/>
  <c r="N30" i="32"/>
  <c r="T30" i="32"/>
  <c r="N31" i="32"/>
  <c r="T31" i="32"/>
  <c r="N32" i="32"/>
  <c r="T32" i="32"/>
  <c r="N33" i="32"/>
  <c r="T33" i="32"/>
  <c r="N34" i="32"/>
  <c r="T34" i="32"/>
  <c r="N35" i="32"/>
  <c r="T35" i="32"/>
  <c r="N36" i="32"/>
  <c r="T36" i="32"/>
  <c r="N37" i="32"/>
  <c r="T37" i="32"/>
  <c r="N38" i="32"/>
  <c r="T38" i="32"/>
  <c r="T13" i="32"/>
  <c r="N13" i="32"/>
  <c r="G25" i="32"/>
  <c r="I25" i="32"/>
  <c r="K25" i="32"/>
  <c r="H25" i="32"/>
  <c r="J25" i="32"/>
  <c r="G24" i="32"/>
  <c r="I24" i="32"/>
  <c r="K24" i="32"/>
  <c r="H24" i="32"/>
  <c r="J24" i="32"/>
  <c r="G23" i="32"/>
  <c r="I23" i="32"/>
  <c r="K23" i="32"/>
  <c r="H23" i="32"/>
  <c r="J23" i="32"/>
  <c r="G22" i="32"/>
  <c r="I22" i="32"/>
  <c r="K22" i="32"/>
  <c r="H22" i="32"/>
  <c r="J22" i="32"/>
  <c r="G21" i="32"/>
  <c r="I21" i="32"/>
  <c r="K21" i="32"/>
  <c r="H21" i="32"/>
  <c r="J21" i="32"/>
  <c r="G20" i="32"/>
  <c r="I20" i="32"/>
  <c r="K20" i="32"/>
  <c r="H20" i="32"/>
  <c r="J20" i="32"/>
  <c r="G19" i="32"/>
  <c r="I19" i="32"/>
  <c r="K19" i="32"/>
  <c r="H19" i="32"/>
  <c r="J19" i="32"/>
  <c r="G18" i="32"/>
  <c r="I18" i="32"/>
  <c r="K18" i="32"/>
  <c r="H18" i="32"/>
  <c r="J18" i="32"/>
  <c r="G17" i="32"/>
  <c r="I17" i="32"/>
  <c r="K17" i="32"/>
  <c r="H17" i="32"/>
  <c r="J17" i="32"/>
  <c r="G16" i="32"/>
  <c r="I16" i="32"/>
  <c r="K16" i="32"/>
  <c r="H16" i="32"/>
  <c r="J16" i="32"/>
  <c r="G15" i="32"/>
  <c r="I15" i="32"/>
  <c r="K15" i="32"/>
  <c r="H15" i="32"/>
  <c r="J15" i="32"/>
  <c r="G14" i="32"/>
  <c r="I14" i="32"/>
  <c r="K14" i="32"/>
  <c r="H14" i="32"/>
  <c r="J14" i="32"/>
  <c r="G13" i="32"/>
  <c r="I13" i="32"/>
  <c r="K13" i="32"/>
  <c r="H13" i="32"/>
  <c r="J13" i="32"/>
  <c r="U168" i="27"/>
  <c r="V168" i="27"/>
  <c r="W168" i="27"/>
  <c r="U144" i="27"/>
  <c r="V144" i="27"/>
  <c r="W144" i="27"/>
  <c r="Y144" i="27"/>
  <c r="Y168" i="27"/>
  <c r="X144" i="27"/>
  <c r="X168" i="27"/>
  <c r="O168" i="27"/>
  <c r="P168" i="27"/>
  <c r="Q168" i="27"/>
  <c r="O144" i="27"/>
  <c r="P144" i="27"/>
  <c r="Q144" i="27"/>
  <c r="S144" i="27"/>
  <c r="S168" i="27"/>
  <c r="R144" i="27"/>
  <c r="R168" i="27"/>
  <c r="T168" i="27"/>
  <c r="U167" i="27"/>
  <c r="V167" i="27"/>
  <c r="W167" i="27"/>
  <c r="U145" i="27"/>
  <c r="V145" i="27"/>
  <c r="W145" i="27"/>
  <c r="Y145" i="27"/>
  <c r="Y167" i="27"/>
  <c r="X145" i="27"/>
  <c r="X167" i="27"/>
  <c r="O167" i="27"/>
  <c r="P167" i="27"/>
  <c r="Q167" i="27"/>
  <c r="O145" i="27"/>
  <c r="P145" i="27"/>
  <c r="Q145" i="27"/>
  <c r="S145" i="27"/>
  <c r="S167" i="27"/>
  <c r="R145" i="27"/>
  <c r="R167" i="27"/>
  <c r="U64" i="27"/>
  <c r="V64" i="27"/>
  <c r="W64" i="27"/>
  <c r="U65" i="27"/>
  <c r="V65" i="27"/>
  <c r="W65" i="27"/>
  <c r="X65" i="27"/>
  <c r="X64" i="27"/>
  <c r="T64" i="27"/>
  <c r="Y65" i="27"/>
  <c r="Y64" i="27"/>
  <c r="O64" i="27"/>
  <c r="P64" i="27"/>
  <c r="Q64" i="27"/>
  <c r="O65" i="27"/>
  <c r="P65" i="27"/>
  <c r="Q65" i="27"/>
  <c r="S65" i="27"/>
  <c r="S64" i="27"/>
  <c r="R65" i="27"/>
  <c r="R64" i="27"/>
  <c r="U62" i="27"/>
  <c r="V62" i="27"/>
  <c r="W62" i="27"/>
  <c r="U63" i="27"/>
  <c r="V63" i="27"/>
  <c r="W63" i="27"/>
  <c r="Y63" i="27"/>
  <c r="Y62" i="27"/>
  <c r="X63" i="27"/>
  <c r="X62" i="27"/>
  <c r="O62" i="27"/>
  <c r="P62" i="27"/>
  <c r="Q62" i="27"/>
  <c r="O63" i="27"/>
  <c r="P63" i="27"/>
  <c r="Q63" i="27"/>
  <c r="S63" i="27"/>
  <c r="S62" i="27"/>
  <c r="R63" i="27"/>
  <c r="R62" i="27"/>
  <c r="U53" i="27"/>
  <c r="V53" i="27"/>
  <c r="W53" i="27"/>
  <c r="Y53" i="27"/>
  <c r="U52" i="27"/>
  <c r="V52" i="27"/>
  <c r="W52" i="27"/>
  <c r="Y52" i="27"/>
  <c r="X53" i="27"/>
  <c r="X52" i="27"/>
  <c r="O52" i="27"/>
  <c r="P52" i="27"/>
  <c r="Q52" i="27"/>
  <c r="O53" i="27"/>
  <c r="P53" i="27"/>
  <c r="Q53" i="27"/>
  <c r="S53" i="27"/>
  <c r="S52" i="27"/>
  <c r="R53" i="27"/>
  <c r="R52" i="27"/>
  <c r="U42" i="27"/>
  <c r="V42" i="27"/>
  <c r="W42" i="27"/>
  <c r="U44" i="27"/>
  <c r="V44" i="27"/>
  <c r="W44" i="27"/>
  <c r="Y44" i="27"/>
  <c r="Y42" i="27"/>
  <c r="U41" i="27"/>
  <c r="V41" i="27"/>
  <c r="W41" i="27"/>
  <c r="U43" i="27"/>
  <c r="V43" i="27"/>
  <c r="W43" i="27"/>
  <c r="Y43" i="27"/>
  <c r="Y41" i="27"/>
  <c r="X44" i="27"/>
  <c r="X42" i="27"/>
  <c r="X43" i="27"/>
  <c r="X41" i="27"/>
  <c r="O42" i="27"/>
  <c r="P42" i="27"/>
  <c r="Q42" i="27"/>
  <c r="O44" i="27"/>
  <c r="P44" i="27"/>
  <c r="Q44" i="27"/>
  <c r="S44" i="27"/>
  <c r="S42" i="27"/>
  <c r="O41" i="27"/>
  <c r="P41" i="27"/>
  <c r="Q41" i="27"/>
  <c r="O43" i="27"/>
  <c r="P43" i="27"/>
  <c r="Q43" i="27"/>
  <c r="S43" i="27"/>
  <c r="S41" i="27"/>
  <c r="R44" i="27"/>
  <c r="R42" i="27"/>
  <c r="R43" i="27"/>
  <c r="R41" i="27"/>
  <c r="U20" i="27"/>
  <c r="V20" i="27"/>
  <c r="W20" i="27"/>
  <c r="U16" i="27"/>
  <c r="V16" i="27"/>
  <c r="W16" i="27"/>
  <c r="Y16" i="27"/>
  <c r="Y20" i="27"/>
  <c r="X16" i="27"/>
  <c r="X20" i="27"/>
  <c r="T20" i="27"/>
  <c r="O20" i="27"/>
  <c r="P20" i="27"/>
  <c r="Q20" i="27"/>
  <c r="O16" i="27"/>
  <c r="P16" i="27"/>
  <c r="Q16" i="27"/>
  <c r="S16" i="27"/>
  <c r="S20" i="27"/>
  <c r="R16" i="27"/>
  <c r="R20" i="27"/>
  <c r="N14" i="27"/>
  <c r="O14" i="27"/>
  <c r="P14" i="27"/>
  <c r="Q14" i="27"/>
  <c r="R14" i="27"/>
  <c r="S14" i="27"/>
  <c r="T14" i="27"/>
  <c r="U14" i="27"/>
  <c r="V14" i="27"/>
  <c r="W14" i="27"/>
  <c r="X14" i="27"/>
  <c r="Y14" i="27"/>
  <c r="N15" i="27"/>
  <c r="O15" i="27"/>
  <c r="P15" i="27"/>
  <c r="Q15" i="27"/>
  <c r="R15" i="27"/>
  <c r="S15" i="27"/>
  <c r="T15" i="27"/>
  <c r="U15" i="27"/>
  <c r="V15" i="27"/>
  <c r="W15" i="27"/>
  <c r="X15" i="27"/>
  <c r="Y15" i="27"/>
  <c r="N16" i="27"/>
  <c r="T16" i="27"/>
  <c r="N17" i="27"/>
  <c r="O17" i="27"/>
  <c r="P17" i="27"/>
  <c r="Q17" i="27"/>
  <c r="R17" i="27"/>
  <c r="S17" i="27"/>
  <c r="T17" i="27"/>
  <c r="U17" i="27"/>
  <c r="V17" i="27"/>
  <c r="W17" i="27"/>
  <c r="X17" i="27"/>
  <c r="Y17" i="27"/>
  <c r="N18" i="27"/>
  <c r="O18" i="27"/>
  <c r="P18" i="27"/>
  <c r="Q18" i="27"/>
  <c r="R18" i="27"/>
  <c r="S18" i="27"/>
  <c r="T18" i="27"/>
  <c r="U18" i="27"/>
  <c r="V18" i="27"/>
  <c r="W18" i="27"/>
  <c r="X18" i="27"/>
  <c r="Y18" i="27"/>
  <c r="N19" i="27"/>
  <c r="O19" i="27"/>
  <c r="P19" i="27"/>
  <c r="Q19" i="27"/>
  <c r="R19" i="27"/>
  <c r="S19" i="27"/>
  <c r="T19" i="27"/>
  <c r="U19" i="27"/>
  <c r="V19" i="27"/>
  <c r="W19" i="27"/>
  <c r="X19" i="27"/>
  <c r="Y19" i="27"/>
  <c r="N20" i="27"/>
  <c r="N21" i="27"/>
  <c r="O21" i="27"/>
  <c r="P21" i="27"/>
  <c r="Q21" i="27"/>
  <c r="R21" i="27"/>
  <c r="S21" i="27"/>
  <c r="T21" i="27"/>
  <c r="U21" i="27"/>
  <c r="V21" i="27"/>
  <c r="W21" i="27"/>
  <c r="X21" i="27"/>
  <c r="Y21" i="27"/>
  <c r="N22" i="27"/>
  <c r="O22" i="27"/>
  <c r="P22" i="27"/>
  <c r="Q22" i="27"/>
  <c r="R22" i="27"/>
  <c r="S22" i="27"/>
  <c r="T22" i="27"/>
  <c r="U22" i="27"/>
  <c r="V22" i="27"/>
  <c r="W22" i="27"/>
  <c r="X22" i="27"/>
  <c r="Y22" i="27"/>
  <c r="N23" i="27"/>
  <c r="O23" i="27"/>
  <c r="P23" i="27"/>
  <c r="Q23" i="27"/>
  <c r="R23" i="27"/>
  <c r="S23" i="27"/>
  <c r="T23" i="27"/>
  <c r="U23" i="27"/>
  <c r="V23" i="27"/>
  <c r="W23" i="27"/>
  <c r="X23" i="27"/>
  <c r="Y23" i="27"/>
  <c r="N24" i="27"/>
  <c r="O24" i="27"/>
  <c r="P24" i="27"/>
  <c r="Q24" i="27"/>
  <c r="R24" i="27"/>
  <c r="S24" i="27"/>
  <c r="T24" i="27"/>
  <c r="U24" i="27"/>
  <c r="V24" i="27"/>
  <c r="W24" i="27"/>
  <c r="X24" i="27"/>
  <c r="Y24" i="27"/>
  <c r="N25" i="27"/>
  <c r="O25" i="27"/>
  <c r="P25" i="27"/>
  <c r="Q25" i="27"/>
  <c r="R25" i="27"/>
  <c r="S25" i="27"/>
  <c r="T25" i="27"/>
  <c r="U25" i="27"/>
  <c r="V25" i="27"/>
  <c r="W25" i="27"/>
  <c r="X25" i="27"/>
  <c r="Y25" i="27"/>
  <c r="N26" i="27"/>
  <c r="O26" i="27"/>
  <c r="P26" i="27"/>
  <c r="Q26" i="27"/>
  <c r="R26" i="27"/>
  <c r="S26" i="27"/>
  <c r="T26" i="27"/>
  <c r="U26" i="27"/>
  <c r="V26" i="27"/>
  <c r="W26" i="27"/>
  <c r="X26" i="27"/>
  <c r="Y26" i="27"/>
  <c r="N27" i="27"/>
  <c r="O27" i="27"/>
  <c r="P27" i="27"/>
  <c r="Q27" i="27"/>
  <c r="R27" i="27"/>
  <c r="S27" i="27"/>
  <c r="T27" i="27"/>
  <c r="U27" i="27"/>
  <c r="V27" i="27"/>
  <c r="W27" i="27"/>
  <c r="X27" i="27"/>
  <c r="Y27" i="27"/>
  <c r="N28" i="27"/>
  <c r="O28" i="27"/>
  <c r="P28" i="27"/>
  <c r="Q28" i="27"/>
  <c r="R28" i="27"/>
  <c r="S28" i="27"/>
  <c r="T28" i="27"/>
  <c r="U28" i="27"/>
  <c r="V28" i="27"/>
  <c r="W28" i="27"/>
  <c r="X28" i="27"/>
  <c r="Y28" i="27"/>
  <c r="N29" i="27"/>
  <c r="O29" i="27"/>
  <c r="P29" i="27"/>
  <c r="Q29" i="27"/>
  <c r="R29" i="27"/>
  <c r="S29" i="27"/>
  <c r="T29" i="27"/>
  <c r="U29" i="27"/>
  <c r="V29" i="27"/>
  <c r="W29" i="27"/>
  <c r="X29" i="27"/>
  <c r="Y29" i="27"/>
  <c r="N30" i="27"/>
  <c r="O30" i="27"/>
  <c r="P30" i="27"/>
  <c r="Q30" i="27"/>
  <c r="R30" i="27"/>
  <c r="S30" i="27"/>
  <c r="T30" i="27"/>
  <c r="U30" i="27"/>
  <c r="V30" i="27"/>
  <c r="W30" i="27"/>
  <c r="X30" i="27"/>
  <c r="Y30" i="27"/>
  <c r="N31" i="27"/>
  <c r="O31" i="27"/>
  <c r="P31" i="27"/>
  <c r="Q31" i="27"/>
  <c r="R31" i="27"/>
  <c r="S31" i="27"/>
  <c r="T31" i="27"/>
  <c r="U31" i="27"/>
  <c r="V31" i="27"/>
  <c r="W31" i="27"/>
  <c r="X31" i="27"/>
  <c r="Y31" i="27"/>
  <c r="N32" i="27"/>
  <c r="O32" i="27"/>
  <c r="P32" i="27"/>
  <c r="Q32" i="27"/>
  <c r="R32" i="27"/>
  <c r="S32" i="27"/>
  <c r="T32" i="27"/>
  <c r="U32" i="27"/>
  <c r="V32" i="27"/>
  <c r="W32" i="27"/>
  <c r="X32" i="27"/>
  <c r="Y32" i="27"/>
  <c r="N33" i="27"/>
  <c r="O33" i="27"/>
  <c r="P33" i="27"/>
  <c r="Q33" i="27"/>
  <c r="R33" i="27"/>
  <c r="S33" i="27"/>
  <c r="T33" i="27"/>
  <c r="U33" i="27"/>
  <c r="V33" i="27"/>
  <c r="W33" i="27"/>
  <c r="X33" i="27"/>
  <c r="Y33" i="27"/>
  <c r="N34" i="27"/>
  <c r="O34" i="27"/>
  <c r="P34" i="27"/>
  <c r="Q34" i="27"/>
  <c r="R34" i="27"/>
  <c r="S34" i="27"/>
  <c r="T34" i="27"/>
  <c r="U34" i="27"/>
  <c r="V34" i="27"/>
  <c r="W34" i="27"/>
  <c r="X34" i="27"/>
  <c r="Y34" i="27"/>
  <c r="N35" i="27"/>
  <c r="O35" i="27"/>
  <c r="P35" i="27"/>
  <c r="Q35" i="27"/>
  <c r="R35" i="27"/>
  <c r="S35" i="27"/>
  <c r="T35" i="27"/>
  <c r="U35" i="27"/>
  <c r="V35" i="27"/>
  <c r="W35" i="27"/>
  <c r="X35" i="27"/>
  <c r="Y35" i="27"/>
  <c r="N36" i="27"/>
  <c r="O36" i="27"/>
  <c r="P36" i="27"/>
  <c r="Q36" i="27"/>
  <c r="R36" i="27"/>
  <c r="S36" i="27"/>
  <c r="T36" i="27"/>
  <c r="U36" i="27"/>
  <c r="V36" i="27"/>
  <c r="W36" i="27"/>
  <c r="X36" i="27"/>
  <c r="Y36" i="27"/>
  <c r="N37" i="27"/>
  <c r="O37" i="27"/>
  <c r="P37" i="27"/>
  <c r="Q37" i="27"/>
  <c r="R37" i="27"/>
  <c r="S37" i="27"/>
  <c r="T37" i="27"/>
  <c r="U37" i="27"/>
  <c r="V37" i="27"/>
  <c r="W37" i="27"/>
  <c r="X37" i="27"/>
  <c r="Y37" i="27"/>
  <c r="N38" i="27"/>
  <c r="O38" i="27"/>
  <c r="P38" i="27"/>
  <c r="Q38" i="27"/>
  <c r="R38" i="27"/>
  <c r="S38" i="27"/>
  <c r="T38" i="27"/>
  <c r="U38" i="27"/>
  <c r="V38" i="27"/>
  <c r="W38" i="27"/>
  <c r="X38" i="27"/>
  <c r="Y38" i="27"/>
  <c r="N39" i="27"/>
  <c r="O39" i="27"/>
  <c r="P39" i="27"/>
  <c r="Q39" i="27"/>
  <c r="R39" i="27"/>
  <c r="S39" i="27"/>
  <c r="T39" i="27"/>
  <c r="U39" i="27"/>
  <c r="V39" i="27"/>
  <c r="W39" i="27"/>
  <c r="X39" i="27"/>
  <c r="Y39" i="27"/>
  <c r="N40" i="27"/>
  <c r="O40" i="27"/>
  <c r="P40" i="27"/>
  <c r="Q40" i="27"/>
  <c r="R40" i="27"/>
  <c r="S40" i="27"/>
  <c r="T40" i="27"/>
  <c r="U40" i="27"/>
  <c r="V40" i="27"/>
  <c r="W40" i="27"/>
  <c r="X40" i="27"/>
  <c r="Y40" i="27"/>
  <c r="N41" i="27"/>
  <c r="T41" i="27"/>
  <c r="N42" i="27"/>
  <c r="T42" i="27"/>
  <c r="N43" i="27"/>
  <c r="T43" i="27"/>
  <c r="N44" i="27"/>
  <c r="T44" i="27"/>
  <c r="N45" i="27"/>
  <c r="O45" i="27"/>
  <c r="P45" i="27"/>
  <c r="Q45" i="27"/>
  <c r="R45" i="27"/>
  <c r="S45" i="27"/>
  <c r="T45" i="27"/>
  <c r="U45" i="27"/>
  <c r="V45" i="27"/>
  <c r="W45" i="27"/>
  <c r="X45" i="27"/>
  <c r="Y45" i="27"/>
  <c r="N46" i="27"/>
  <c r="O46" i="27"/>
  <c r="P46" i="27"/>
  <c r="Q46" i="27"/>
  <c r="R46" i="27"/>
  <c r="S46" i="27"/>
  <c r="T46" i="27"/>
  <c r="U46" i="27"/>
  <c r="V46" i="27"/>
  <c r="W46" i="27"/>
  <c r="X46" i="27"/>
  <c r="Y46" i="27"/>
  <c r="N47" i="27"/>
  <c r="O47" i="27"/>
  <c r="P47" i="27"/>
  <c r="Q47" i="27"/>
  <c r="R47" i="27"/>
  <c r="S47" i="27"/>
  <c r="T47" i="27"/>
  <c r="U47" i="27"/>
  <c r="V47" i="27"/>
  <c r="W47" i="27"/>
  <c r="X47" i="27"/>
  <c r="Y47" i="27"/>
  <c r="N48" i="27"/>
  <c r="O48" i="27"/>
  <c r="P48" i="27"/>
  <c r="Q48" i="27"/>
  <c r="R48" i="27"/>
  <c r="S48" i="27"/>
  <c r="T48" i="27"/>
  <c r="U48" i="27"/>
  <c r="V48" i="27"/>
  <c r="W48" i="27"/>
  <c r="X48" i="27"/>
  <c r="Y48" i="27"/>
  <c r="N49" i="27"/>
  <c r="O49" i="27"/>
  <c r="P49" i="27"/>
  <c r="Q49" i="27"/>
  <c r="R49" i="27"/>
  <c r="S49" i="27"/>
  <c r="T49" i="27"/>
  <c r="U49" i="27"/>
  <c r="V49" i="27"/>
  <c r="W49" i="27"/>
  <c r="X49" i="27"/>
  <c r="Y49" i="27"/>
  <c r="N50" i="27"/>
  <c r="O50" i="27"/>
  <c r="P50" i="27"/>
  <c r="Q50" i="27"/>
  <c r="R50" i="27"/>
  <c r="S50" i="27"/>
  <c r="T50" i="27"/>
  <c r="U50" i="27"/>
  <c r="V50" i="27"/>
  <c r="W50" i="27"/>
  <c r="X50" i="27"/>
  <c r="Y50" i="27"/>
  <c r="N51" i="27"/>
  <c r="O51" i="27"/>
  <c r="P51" i="27"/>
  <c r="Q51" i="27"/>
  <c r="R51" i="27"/>
  <c r="S51" i="27"/>
  <c r="T51" i="27"/>
  <c r="U51" i="27"/>
  <c r="V51" i="27"/>
  <c r="W51" i="27"/>
  <c r="X51" i="27"/>
  <c r="Y51" i="27"/>
  <c r="N52" i="27"/>
  <c r="T52" i="27"/>
  <c r="N53" i="27"/>
  <c r="T53" i="27"/>
  <c r="N54" i="27"/>
  <c r="O54" i="27"/>
  <c r="P54" i="27"/>
  <c r="Q54" i="27"/>
  <c r="R54" i="27"/>
  <c r="S54" i="27"/>
  <c r="T54" i="27"/>
  <c r="U54" i="27"/>
  <c r="V54" i="27"/>
  <c r="W54" i="27"/>
  <c r="X54" i="27"/>
  <c r="Y54" i="27"/>
  <c r="N55" i="27"/>
  <c r="O55" i="27"/>
  <c r="P55" i="27"/>
  <c r="Q55" i="27"/>
  <c r="R55" i="27"/>
  <c r="S55" i="27"/>
  <c r="T55" i="27"/>
  <c r="U55" i="27"/>
  <c r="V55" i="27"/>
  <c r="W55" i="27"/>
  <c r="X55" i="27"/>
  <c r="Y55" i="27"/>
  <c r="N56" i="27"/>
  <c r="O56" i="27"/>
  <c r="P56" i="27"/>
  <c r="Q56" i="27"/>
  <c r="R56" i="27"/>
  <c r="S56" i="27"/>
  <c r="T56" i="27"/>
  <c r="U56" i="27"/>
  <c r="V56" i="27"/>
  <c r="W56" i="27"/>
  <c r="X56" i="27"/>
  <c r="Y56" i="27"/>
  <c r="N57" i="27"/>
  <c r="O57" i="27"/>
  <c r="P57" i="27"/>
  <c r="Q57" i="27"/>
  <c r="R57" i="27"/>
  <c r="S57" i="27"/>
  <c r="T57" i="27"/>
  <c r="U57" i="27"/>
  <c r="V57" i="27"/>
  <c r="W57" i="27"/>
  <c r="X57" i="27"/>
  <c r="Y57" i="27"/>
  <c r="N58" i="27"/>
  <c r="O58" i="27"/>
  <c r="P58" i="27"/>
  <c r="Q58" i="27"/>
  <c r="R58" i="27"/>
  <c r="S58" i="27"/>
  <c r="T58" i="27"/>
  <c r="U58" i="27"/>
  <c r="V58" i="27"/>
  <c r="W58" i="27"/>
  <c r="X58" i="27"/>
  <c r="Y58" i="27"/>
  <c r="N59" i="27"/>
  <c r="O59" i="27"/>
  <c r="P59" i="27"/>
  <c r="Q59" i="27"/>
  <c r="R59" i="27"/>
  <c r="S59" i="27"/>
  <c r="T59" i="27"/>
  <c r="U59" i="27"/>
  <c r="V59" i="27"/>
  <c r="W59" i="27"/>
  <c r="X59" i="27"/>
  <c r="Y59" i="27"/>
  <c r="N60" i="27"/>
  <c r="O60" i="27"/>
  <c r="P60" i="27"/>
  <c r="Q60" i="27"/>
  <c r="R60" i="27"/>
  <c r="S60" i="27"/>
  <c r="T60" i="27"/>
  <c r="U60" i="27"/>
  <c r="V60" i="27"/>
  <c r="W60" i="27"/>
  <c r="X60" i="27"/>
  <c r="Y60" i="27"/>
  <c r="N61" i="27"/>
  <c r="O61" i="27"/>
  <c r="P61" i="27"/>
  <c r="Q61" i="27"/>
  <c r="R61" i="27"/>
  <c r="S61" i="27"/>
  <c r="T61" i="27"/>
  <c r="U61" i="27"/>
  <c r="V61" i="27"/>
  <c r="W61" i="27"/>
  <c r="X61" i="27"/>
  <c r="Y61" i="27"/>
  <c r="N62" i="27"/>
  <c r="T62" i="27"/>
  <c r="N63" i="27"/>
  <c r="T63" i="27"/>
  <c r="N64" i="27"/>
  <c r="N65" i="27"/>
  <c r="T65" i="27"/>
  <c r="N66" i="27"/>
  <c r="O66" i="27"/>
  <c r="P66" i="27"/>
  <c r="Q66" i="27"/>
  <c r="R66" i="27"/>
  <c r="S66" i="27"/>
  <c r="T66" i="27"/>
  <c r="U66" i="27"/>
  <c r="V66" i="27"/>
  <c r="W66" i="27"/>
  <c r="X66" i="27"/>
  <c r="Y66" i="27"/>
  <c r="N67" i="27"/>
  <c r="O67" i="27"/>
  <c r="P67" i="27"/>
  <c r="Q67" i="27"/>
  <c r="R67" i="27"/>
  <c r="S67" i="27"/>
  <c r="T67" i="27"/>
  <c r="U67" i="27"/>
  <c r="V67" i="27"/>
  <c r="W67" i="27"/>
  <c r="X67" i="27"/>
  <c r="Y67" i="27"/>
  <c r="N68" i="27"/>
  <c r="O68" i="27"/>
  <c r="P68" i="27"/>
  <c r="Q68" i="27"/>
  <c r="R68" i="27"/>
  <c r="S68" i="27"/>
  <c r="T68" i="27"/>
  <c r="U68" i="27"/>
  <c r="V68" i="27"/>
  <c r="W68" i="27"/>
  <c r="X68" i="27"/>
  <c r="Y68" i="27"/>
  <c r="N69" i="27"/>
  <c r="O69" i="27"/>
  <c r="P69" i="27"/>
  <c r="Q69" i="27"/>
  <c r="R69" i="27"/>
  <c r="S69" i="27"/>
  <c r="T69" i="27"/>
  <c r="U69" i="27"/>
  <c r="V69" i="27"/>
  <c r="W69" i="27"/>
  <c r="X69" i="27"/>
  <c r="Y69" i="27"/>
  <c r="N70" i="27"/>
  <c r="O70" i="27"/>
  <c r="P70" i="27"/>
  <c r="Q70" i="27"/>
  <c r="R70" i="27"/>
  <c r="S70" i="27"/>
  <c r="T70" i="27"/>
  <c r="U70" i="27"/>
  <c r="V70" i="27"/>
  <c r="W70" i="27"/>
  <c r="X70" i="27"/>
  <c r="Y70" i="27"/>
  <c r="N71" i="27"/>
  <c r="O71" i="27"/>
  <c r="P71" i="27"/>
  <c r="Q71" i="27"/>
  <c r="R71" i="27"/>
  <c r="S71" i="27"/>
  <c r="T71" i="27"/>
  <c r="U71" i="27"/>
  <c r="V71" i="27"/>
  <c r="W71" i="27"/>
  <c r="X71" i="27"/>
  <c r="Y71" i="27"/>
  <c r="N72" i="27"/>
  <c r="O72" i="27"/>
  <c r="P72" i="27"/>
  <c r="Q72" i="27"/>
  <c r="R72" i="27"/>
  <c r="S72" i="27"/>
  <c r="T72" i="27"/>
  <c r="U72" i="27"/>
  <c r="V72" i="27"/>
  <c r="W72" i="27"/>
  <c r="X72" i="27"/>
  <c r="Y72" i="27"/>
  <c r="N73" i="27"/>
  <c r="O73" i="27"/>
  <c r="P73" i="27"/>
  <c r="Q73" i="27"/>
  <c r="R73" i="27"/>
  <c r="S73" i="27"/>
  <c r="T73" i="27"/>
  <c r="U73" i="27"/>
  <c r="V73" i="27"/>
  <c r="W73" i="27"/>
  <c r="X73" i="27"/>
  <c r="Y73" i="27"/>
  <c r="N74" i="27"/>
  <c r="O74" i="27"/>
  <c r="P74" i="27"/>
  <c r="Q74" i="27"/>
  <c r="R74" i="27"/>
  <c r="S74" i="27"/>
  <c r="T74" i="27"/>
  <c r="U74" i="27"/>
  <c r="V74" i="27"/>
  <c r="W74" i="27"/>
  <c r="X74" i="27"/>
  <c r="Y74" i="27"/>
  <c r="N75" i="27"/>
  <c r="O75" i="27"/>
  <c r="P75" i="27"/>
  <c r="Q75" i="27"/>
  <c r="R75" i="27"/>
  <c r="S75" i="27"/>
  <c r="T75" i="27"/>
  <c r="U75" i="27"/>
  <c r="V75" i="27"/>
  <c r="W75" i="27"/>
  <c r="X75" i="27"/>
  <c r="Y75" i="27"/>
  <c r="N76" i="27"/>
  <c r="O76" i="27"/>
  <c r="P76" i="27"/>
  <c r="Q76" i="27"/>
  <c r="R76" i="27"/>
  <c r="S76" i="27"/>
  <c r="T76" i="27"/>
  <c r="U76" i="27"/>
  <c r="V76" i="27"/>
  <c r="W76" i="27"/>
  <c r="X76" i="27"/>
  <c r="Y76" i="27"/>
  <c r="N77" i="27"/>
  <c r="O77" i="27"/>
  <c r="P77" i="27"/>
  <c r="Q77" i="27"/>
  <c r="R77" i="27"/>
  <c r="S77" i="27"/>
  <c r="T77" i="27"/>
  <c r="U77" i="27"/>
  <c r="V77" i="27"/>
  <c r="W77" i="27"/>
  <c r="X77" i="27"/>
  <c r="Y77" i="27"/>
  <c r="N78" i="27"/>
  <c r="O78" i="27"/>
  <c r="P78" i="27"/>
  <c r="Q78" i="27"/>
  <c r="R78" i="27"/>
  <c r="S78" i="27"/>
  <c r="T78" i="27"/>
  <c r="U78" i="27"/>
  <c r="V78" i="27"/>
  <c r="W78" i="27"/>
  <c r="X78" i="27"/>
  <c r="Y78" i="27"/>
  <c r="N79" i="27"/>
  <c r="O79" i="27"/>
  <c r="P79" i="27"/>
  <c r="Q79" i="27"/>
  <c r="R79" i="27"/>
  <c r="S79" i="27"/>
  <c r="T79" i="27"/>
  <c r="U79" i="27"/>
  <c r="V79" i="27"/>
  <c r="W79" i="27"/>
  <c r="X79" i="27"/>
  <c r="Y79" i="27"/>
  <c r="N80" i="27"/>
  <c r="O80" i="27"/>
  <c r="P80" i="27"/>
  <c r="Q80" i="27"/>
  <c r="R80" i="27"/>
  <c r="S80" i="27"/>
  <c r="T80" i="27"/>
  <c r="U80" i="27"/>
  <c r="V80" i="27"/>
  <c r="W80" i="27"/>
  <c r="X80" i="27"/>
  <c r="Y80" i="27"/>
  <c r="N81" i="27"/>
  <c r="O81" i="27"/>
  <c r="P81" i="27"/>
  <c r="Q81" i="27"/>
  <c r="R81" i="27"/>
  <c r="S81" i="27"/>
  <c r="T81" i="27"/>
  <c r="U81" i="27"/>
  <c r="V81" i="27"/>
  <c r="W81" i="27"/>
  <c r="X81" i="27"/>
  <c r="Y81" i="27"/>
  <c r="N82" i="27"/>
  <c r="O82" i="27"/>
  <c r="P82" i="27"/>
  <c r="Q82" i="27"/>
  <c r="R82" i="27"/>
  <c r="S82" i="27"/>
  <c r="T82" i="27"/>
  <c r="U82" i="27"/>
  <c r="V82" i="27"/>
  <c r="W82" i="27"/>
  <c r="X82" i="27"/>
  <c r="Y82" i="27"/>
  <c r="N83" i="27"/>
  <c r="O83" i="27"/>
  <c r="P83" i="27"/>
  <c r="Q83" i="27"/>
  <c r="R83" i="27"/>
  <c r="S83" i="27"/>
  <c r="T83" i="27"/>
  <c r="U83" i="27"/>
  <c r="V83" i="27"/>
  <c r="W83" i="27"/>
  <c r="X83" i="27"/>
  <c r="Y83" i="27"/>
  <c r="N84" i="27"/>
  <c r="O84" i="27"/>
  <c r="P84" i="27"/>
  <c r="Q84" i="27"/>
  <c r="R84" i="27"/>
  <c r="S84" i="27"/>
  <c r="T84" i="27"/>
  <c r="U84" i="27"/>
  <c r="V84" i="27"/>
  <c r="W84" i="27"/>
  <c r="X84" i="27"/>
  <c r="Y84" i="27"/>
  <c r="N85" i="27"/>
  <c r="O85" i="27"/>
  <c r="P85" i="27"/>
  <c r="Q85" i="27"/>
  <c r="R85" i="27"/>
  <c r="S85" i="27"/>
  <c r="T85" i="27"/>
  <c r="U85" i="27"/>
  <c r="V85" i="27"/>
  <c r="W85" i="27"/>
  <c r="X85" i="27"/>
  <c r="Y85" i="27"/>
  <c r="N86" i="27"/>
  <c r="O86" i="27"/>
  <c r="P86" i="27"/>
  <c r="Q86" i="27"/>
  <c r="R86" i="27"/>
  <c r="S86" i="27"/>
  <c r="T86" i="27"/>
  <c r="U86" i="27"/>
  <c r="V86" i="27"/>
  <c r="W86" i="27"/>
  <c r="X86" i="27"/>
  <c r="Y86" i="27"/>
  <c r="N87" i="27"/>
  <c r="O87" i="27"/>
  <c r="P87" i="27"/>
  <c r="Q87" i="27"/>
  <c r="R87" i="27"/>
  <c r="S87" i="27"/>
  <c r="T87" i="27"/>
  <c r="U87" i="27"/>
  <c r="V87" i="27"/>
  <c r="W87" i="27"/>
  <c r="X87" i="27"/>
  <c r="Y87" i="27"/>
  <c r="N88" i="27"/>
  <c r="O88" i="27"/>
  <c r="P88" i="27"/>
  <c r="Q88" i="27"/>
  <c r="R88" i="27"/>
  <c r="S88" i="27"/>
  <c r="T88" i="27"/>
  <c r="U88" i="27"/>
  <c r="V88" i="27"/>
  <c r="W88" i="27"/>
  <c r="X88" i="27"/>
  <c r="Y88" i="27"/>
  <c r="N89" i="27"/>
  <c r="O89" i="27"/>
  <c r="P89" i="27"/>
  <c r="Q89" i="27"/>
  <c r="R89" i="27"/>
  <c r="S89" i="27"/>
  <c r="T89" i="27"/>
  <c r="U89" i="27"/>
  <c r="V89" i="27"/>
  <c r="W89" i="27"/>
  <c r="X89" i="27"/>
  <c r="Y89" i="27"/>
  <c r="N90" i="27"/>
  <c r="O90" i="27"/>
  <c r="P90" i="27"/>
  <c r="Q90" i="27"/>
  <c r="R90" i="27"/>
  <c r="S90" i="27"/>
  <c r="T90" i="27"/>
  <c r="U90" i="27"/>
  <c r="V90" i="27"/>
  <c r="W90" i="27"/>
  <c r="X90" i="27"/>
  <c r="Y90" i="27"/>
  <c r="N91" i="27"/>
  <c r="O91" i="27"/>
  <c r="P91" i="27"/>
  <c r="Q91" i="27"/>
  <c r="R91" i="27"/>
  <c r="S91" i="27"/>
  <c r="T91" i="27"/>
  <c r="U91" i="27"/>
  <c r="V91" i="27"/>
  <c r="W91" i="27"/>
  <c r="X91" i="27"/>
  <c r="Y91" i="27"/>
  <c r="N92" i="27"/>
  <c r="O92" i="27"/>
  <c r="P92" i="27"/>
  <c r="Q92" i="27"/>
  <c r="R92" i="27"/>
  <c r="S92" i="27"/>
  <c r="T92" i="27"/>
  <c r="U92" i="27"/>
  <c r="V92" i="27"/>
  <c r="W92" i="27"/>
  <c r="X92" i="27"/>
  <c r="Y92" i="27"/>
  <c r="N93" i="27"/>
  <c r="O93" i="27"/>
  <c r="P93" i="27"/>
  <c r="Q93" i="27"/>
  <c r="R93" i="27"/>
  <c r="S93" i="27"/>
  <c r="T93" i="27"/>
  <c r="U93" i="27"/>
  <c r="V93" i="27"/>
  <c r="W93" i="27"/>
  <c r="X93" i="27"/>
  <c r="Y93" i="27"/>
  <c r="N94" i="27"/>
  <c r="O94" i="27"/>
  <c r="P94" i="27"/>
  <c r="Q94" i="27"/>
  <c r="R94" i="27"/>
  <c r="S94" i="27"/>
  <c r="T94" i="27"/>
  <c r="U94" i="27"/>
  <c r="V94" i="27"/>
  <c r="W94" i="27"/>
  <c r="X94" i="27"/>
  <c r="Y94" i="27"/>
  <c r="N95" i="27"/>
  <c r="O95" i="27"/>
  <c r="P95" i="27"/>
  <c r="Q95" i="27"/>
  <c r="R95" i="27"/>
  <c r="S95" i="27"/>
  <c r="T95" i="27"/>
  <c r="U95" i="27"/>
  <c r="V95" i="27"/>
  <c r="W95" i="27"/>
  <c r="X95" i="27"/>
  <c r="Y95" i="27"/>
  <c r="N96" i="27"/>
  <c r="O96" i="27"/>
  <c r="P96" i="27"/>
  <c r="Q96" i="27"/>
  <c r="R96" i="27"/>
  <c r="S96" i="27"/>
  <c r="T96" i="27"/>
  <c r="U96" i="27"/>
  <c r="V96" i="27"/>
  <c r="W96" i="27"/>
  <c r="X96" i="27"/>
  <c r="Y96" i="27"/>
  <c r="N97" i="27"/>
  <c r="O97" i="27"/>
  <c r="P97" i="27"/>
  <c r="Q97" i="27"/>
  <c r="R97" i="27"/>
  <c r="S97" i="27"/>
  <c r="T97" i="27"/>
  <c r="U97" i="27"/>
  <c r="V97" i="27"/>
  <c r="W97" i="27"/>
  <c r="X97" i="27"/>
  <c r="Y97" i="27"/>
  <c r="N98" i="27"/>
  <c r="O98" i="27"/>
  <c r="P98" i="27"/>
  <c r="Q98" i="27"/>
  <c r="R98" i="27"/>
  <c r="S98" i="27"/>
  <c r="T98" i="27"/>
  <c r="U98" i="27"/>
  <c r="V98" i="27"/>
  <c r="W98" i="27"/>
  <c r="X98" i="27"/>
  <c r="Y98" i="27"/>
  <c r="N99" i="27"/>
  <c r="O99" i="27"/>
  <c r="P99" i="27"/>
  <c r="Q99" i="27"/>
  <c r="R99" i="27"/>
  <c r="S99" i="27"/>
  <c r="T99" i="27"/>
  <c r="U99" i="27"/>
  <c r="V99" i="27"/>
  <c r="W99" i="27"/>
  <c r="X99" i="27"/>
  <c r="Y99" i="27"/>
  <c r="N100" i="27"/>
  <c r="O100" i="27"/>
  <c r="P100" i="27"/>
  <c r="Q100" i="27"/>
  <c r="R100" i="27"/>
  <c r="S100" i="27"/>
  <c r="T100" i="27"/>
  <c r="U100" i="27"/>
  <c r="V100" i="27"/>
  <c r="W100" i="27"/>
  <c r="X100" i="27"/>
  <c r="Y100" i="27"/>
  <c r="N101" i="27"/>
  <c r="O101" i="27"/>
  <c r="P101" i="27"/>
  <c r="Q101" i="27"/>
  <c r="R101" i="27"/>
  <c r="S101" i="27"/>
  <c r="T101" i="27"/>
  <c r="U101" i="27"/>
  <c r="V101" i="27"/>
  <c r="W101" i="27"/>
  <c r="X101" i="27"/>
  <c r="Y101" i="27"/>
  <c r="N102" i="27"/>
  <c r="O102" i="27"/>
  <c r="P102" i="27"/>
  <c r="Q102" i="27"/>
  <c r="R102" i="27"/>
  <c r="S102" i="27"/>
  <c r="T102" i="27"/>
  <c r="U102" i="27"/>
  <c r="V102" i="27"/>
  <c r="W102" i="27"/>
  <c r="X102" i="27"/>
  <c r="Y102" i="27"/>
  <c r="N103" i="27"/>
  <c r="O103" i="27"/>
  <c r="P103" i="27"/>
  <c r="Q103" i="27"/>
  <c r="R103" i="27"/>
  <c r="S103" i="27"/>
  <c r="T103" i="27"/>
  <c r="U103" i="27"/>
  <c r="V103" i="27"/>
  <c r="W103" i="27"/>
  <c r="X103" i="27"/>
  <c r="Y103" i="27"/>
  <c r="N104" i="27"/>
  <c r="O104" i="27"/>
  <c r="P104" i="27"/>
  <c r="Q104" i="27"/>
  <c r="R104" i="27"/>
  <c r="S104" i="27"/>
  <c r="T104" i="27"/>
  <c r="U104" i="27"/>
  <c r="V104" i="27"/>
  <c r="W104" i="27"/>
  <c r="X104" i="27"/>
  <c r="Y104" i="27"/>
  <c r="N105" i="27"/>
  <c r="O105" i="27"/>
  <c r="P105" i="27"/>
  <c r="Q105" i="27"/>
  <c r="R105" i="27"/>
  <c r="S105" i="27"/>
  <c r="T105" i="27"/>
  <c r="U105" i="27"/>
  <c r="V105" i="27"/>
  <c r="W105" i="27"/>
  <c r="X105" i="27"/>
  <c r="Y105" i="27"/>
  <c r="N106" i="27"/>
  <c r="O106" i="27"/>
  <c r="P106" i="27"/>
  <c r="Q106" i="27"/>
  <c r="R106" i="27"/>
  <c r="S106" i="27"/>
  <c r="T106" i="27"/>
  <c r="U106" i="27"/>
  <c r="V106" i="27"/>
  <c r="W106" i="27"/>
  <c r="X106" i="27"/>
  <c r="Y106" i="27"/>
  <c r="N107" i="27"/>
  <c r="O107" i="27"/>
  <c r="P107" i="27"/>
  <c r="Q107" i="27"/>
  <c r="R107" i="27"/>
  <c r="S107" i="27"/>
  <c r="T107" i="27"/>
  <c r="U107" i="27"/>
  <c r="V107" i="27"/>
  <c r="W107" i="27"/>
  <c r="X107" i="27"/>
  <c r="Y107" i="27"/>
  <c r="N108" i="27"/>
  <c r="O108" i="27"/>
  <c r="P108" i="27"/>
  <c r="Q108" i="27"/>
  <c r="R108" i="27"/>
  <c r="S108" i="27"/>
  <c r="T108" i="27"/>
  <c r="U108" i="27"/>
  <c r="V108" i="27"/>
  <c r="W108" i="27"/>
  <c r="X108" i="27"/>
  <c r="Y108" i="27"/>
  <c r="N109" i="27"/>
  <c r="O109" i="27"/>
  <c r="P109" i="27"/>
  <c r="Q109" i="27"/>
  <c r="R109" i="27"/>
  <c r="S109" i="27"/>
  <c r="T109" i="27"/>
  <c r="U109" i="27"/>
  <c r="V109" i="27"/>
  <c r="W109" i="27"/>
  <c r="X109" i="27"/>
  <c r="Y109" i="27"/>
  <c r="N110" i="27"/>
  <c r="O110" i="27"/>
  <c r="P110" i="27"/>
  <c r="Q110" i="27"/>
  <c r="R110" i="27"/>
  <c r="S110" i="27"/>
  <c r="T110" i="27"/>
  <c r="U110" i="27"/>
  <c r="V110" i="27"/>
  <c r="W110" i="27"/>
  <c r="X110" i="27"/>
  <c r="Y110" i="27"/>
  <c r="N111" i="27"/>
  <c r="O111" i="27"/>
  <c r="P111" i="27"/>
  <c r="Q111" i="27"/>
  <c r="R111" i="27"/>
  <c r="S111" i="27"/>
  <c r="T111" i="27"/>
  <c r="U111" i="27"/>
  <c r="V111" i="27"/>
  <c r="W111" i="27"/>
  <c r="X111" i="27"/>
  <c r="Y111" i="27"/>
  <c r="N112" i="27"/>
  <c r="O112" i="27"/>
  <c r="P112" i="27"/>
  <c r="Q112" i="27"/>
  <c r="R112" i="27"/>
  <c r="S112" i="27"/>
  <c r="T112" i="27"/>
  <c r="U112" i="27"/>
  <c r="V112" i="27"/>
  <c r="W112" i="27"/>
  <c r="X112" i="27"/>
  <c r="Y112" i="27"/>
  <c r="N113" i="27"/>
  <c r="O113" i="27"/>
  <c r="P113" i="27"/>
  <c r="Q113" i="27"/>
  <c r="R113" i="27"/>
  <c r="S113" i="27"/>
  <c r="T113" i="27"/>
  <c r="U113" i="27"/>
  <c r="V113" i="27"/>
  <c r="W113" i="27"/>
  <c r="X113" i="27"/>
  <c r="Y113" i="27"/>
  <c r="N114" i="27"/>
  <c r="O114" i="27"/>
  <c r="P114" i="27"/>
  <c r="Q114" i="27"/>
  <c r="R114" i="27"/>
  <c r="S114" i="27"/>
  <c r="T114" i="27"/>
  <c r="U114" i="27"/>
  <c r="V114" i="27"/>
  <c r="W114" i="27"/>
  <c r="X114" i="27"/>
  <c r="Y114" i="27"/>
  <c r="N115" i="27"/>
  <c r="O115" i="27"/>
  <c r="P115" i="27"/>
  <c r="Q115" i="27"/>
  <c r="R115" i="27"/>
  <c r="S115" i="27"/>
  <c r="T115" i="27"/>
  <c r="U115" i="27"/>
  <c r="V115" i="27"/>
  <c r="W115" i="27"/>
  <c r="X115" i="27"/>
  <c r="Y115" i="27"/>
  <c r="N116" i="27"/>
  <c r="O116" i="27"/>
  <c r="P116" i="27"/>
  <c r="Q116" i="27"/>
  <c r="R116" i="27"/>
  <c r="S116" i="27"/>
  <c r="T116" i="27"/>
  <c r="U116" i="27"/>
  <c r="V116" i="27"/>
  <c r="W116" i="27"/>
  <c r="X116" i="27"/>
  <c r="Y116" i="27"/>
  <c r="N117" i="27"/>
  <c r="O117" i="27"/>
  <c r="P117" i="27"/>
  <c r="Q117" i="27"/>
  <c r="R117" i="27"/>
  <c r="S117" i="27"/>
  <c r="T117" i="27"/>
  <c r="U117" i="27"/>
  <c r="V117" i="27"/>
  <c r="W117" i="27"/>
  <c r="X117" i="27"/>
  <c r="Y117" i="27"/>
  <c r="N118" i="27"/>
  <c r="O118" i="27"/>
  <c r="P118" i="27"/>
  <c r="Q118" i="27"/>
  <c r="R118" i="27"/>
  <c r="S118" i="27"/>
  <c r="T118" i="27"/>
  <c r="U118" i="27"/>
  <c r="V118" i="27"/>
  <c r="W118" i="27"/>
  <c r="X118" i="27"/>
  <c r="Y118" i="27"/>
  <c r="N119" i="27"/>
  <c r="O119" i="27"/>
  <c r="P119" i="27"/>
  <c r="Q119" i="27"/>
  <c r="R119" i="27"/>
  <c r="S119" i="27"/>
  <c r="T119" i="27"/>
  <c r="U119" i="27"/>
  <c r="V119" i="27"/>
  <c r="W119" i="27"/>
  <c r="X119" i="27"/>
  <c r="Y119" i="27"/>
  <c r="N120" i="27"/>
  <c r="O120" i="27"/>
  <c r="P120" i="27"/>
  <c r="Q120" i="27"/>
  <c r="R120" i="27"/>
  <c r="S120" i="27"/>
  <c r="T120" i="27"/>
  <c r="U120" i="27"/>
  <c r="V120" i="27"/>
  <c r="W120" i="27"/>
  <c r="X120" i="27"/>
  <c r="Y120" i="27"/>
  <c r="N121" i="27"/>
  <c r="O121" i="27"/>
  <c r="P121" i="27"/>
  <c r="Q121" i="27"/>
  <c r="R121" i="27"/>
  <c r="S121" i="27"/>
  <c r="T121" i="27"/>
  <c r="U121" i="27"/>
  <c r="V121" i="27"/>
  <c r="W121" i="27"/>
  <c r="X121" i="27"/>
  <c r="Y121" i="27"/>
  <c r="N122" i="27"/>
  <c r="O122" i="27"/>
  <c r="P122" i="27"/>
  <c r="Q122" i="27"/>
  <c r="R122" i="27"/>
  <c r="S122" i="27"/>
  <c r="T122" i="27"/>
  <c r="U122" i="27"/>
  <c r="V122" i="27"/>
  <c r="W122" i="27"/>
  <c r="X122" i="27"/>
  <c r="Y122" i="27"/>
  <c r="N123" i="27"/>
  <c r="O123" i="27"/>
  <c r="P123" i="27"/>
  <c r="Q123" i="27"/>
  <c r="R123" i="27"/>
  <c r="S123" i="27"/>
  <c r="T123" i="27"/>
  <c r="U123" i="27"/>
  <c r="V123" i="27"/>
  <c r="W123" i="27"/>
  <c r="X123" i="27"/>
  <c r="Y123" i="27"/>
  <c r="N124" i="27"/>
  <c r="O124" i="27"/>
  <c r="P124" i="27"/>
  <c r="Q124" i="27"/>
  <c r="R124" i="27"/>
  <c r="S124" i="27"/>
  <c r="T124" i="27"/>
  <c r="U124" i="27"/>
  <c r="V124" i="27"/>
  <c r="W124" i="27"/>
  <c r="X124" i="27"/>
  <c r="Y124" i="27"/>
  <c r="N125" i="27"/>
  <c r="O125" i="27"/>
  <c r="P125" i="27"/>
  <c r="Q125" i="27"/>
  <c r="R125" i="27"/>
  <c r="S125" i="27"/>
  <c r="T125" i="27"/>
  <c r="U125" i="27"/>
  <c r="V125" i="27"/>
  <c r="W125" i="27"/>
  <c r="X125" i="27"/>
  <c r="Y125" i="27"/>
  <c r="N126" i="27"/>
  <c r="O126" i="27"/>
  <c r="P126" i="27"/>
  <c r="Q126" i="27"/>
  <c r="R126" i="27"/>
  <c r="S126" i="27"/>
  <c r="T126" i="27"/>
  <c r="U126" i="27"/>
  <c r="V126" i="27"/>
  <c r="W126" i="27"/>
  <c r="X126" i="27"/>
  <c r="Y126" i="27"/>
  <c r="N127" i="27"/>
  <c r="O127" i="27"/>
  <c r="P127" i="27"/>
  <c r="Q127" i="27"/>
  <c r="R127" i="27"/>
  <c r="S127" i="27"/>
  <c r="T127" i="27"/>
  <c r="U127" i="27"/>
  <c r="V127" i="27"/>
  <c r="W127" i="27"/>
  <c r="X127" i="27"/>
  <c r="Y127" i="27"/>
  <c r="N128" i="27"/>
  <c r="O128" i="27"/>
  <c r="P128" i="27"/>
  <c r="Q128" i="27"/>
  <c r="R128" i="27"/>
  <c r="S128" i="27"/>
  <c r="T128" i="27"/>
  <c r="U128" i="27"/>
  <c r="V128" i="27"/>
  <c r="W128" i="27"/>
  <c r="X128" i="27"/>
  <c r="Y128" i="27"/>
  <c r="N129" i="27"/>
  <c r="O129" i="27"/>
  <c r="P129" i="27"/>
  <c r="Q129" i="27"/>
  <c r="R129" i="27"/>
  <c r="S129" i="27"/>
  <c r="T129" i="27"/>
  <c r="U129" i="27"/>
  <c r="V129" i="27"/>
  <c r="W129" i="27"/>
  <c r="X129" i="27"/>
  <c r="Y129" i="27"/>
  <c r="N130" i="27"/>
  <c r="O130" i="27"/>
  <c r="P130" i="27"/>
  <c r="Q130" i="27"/>
  <c r="R130" i="27"/>
  <c r="S130" i="27"/>
  <c r="T130" i="27"/>
  <c r="U130" i="27"/>
  <c r="V130" i="27"/>
  <c r="W130" i="27"/>
  <c r="X130" i="27"/>
  <c r="Y130" i="27"/>
  <c r="N131" i="27"/>
  <c r="O131" i="27"/>
  <c r="P131" i="27"/>
  <c r="Q131" i="27"/>
  <c r="R131" i="27"/>
  <c r="S131" i="27"/>
  <c r="T131" i="27"/>
  <c r="U131" i="27"/>
  <c r="V131" i="27"/>
  <c r="W131" i="27"/>
  <c r="X131" i="27"/>
  <c r="Y131" i="27"/>
  <c r="N132" i="27"/>
  <c r="O132" i="27"/>
  <c r="P132" i="27"/>
  <c r="Q132" i="27"/>
  <c r="R132" i="27"/>
  <c r="S132" i="27"/>
  <c r="T132" i="27"/>
  <c r="U132" i="27"/>
  <c r="V132" i="27"/>
  <c r="W132" i="27"/>
  <c r="X132" i="27"/>
  <c r="Y132" i="27"/>
  <c r="N133" i="27"/>
  <c r="O133" i="27"/>
  <c r="P133" i="27"/>
  <c r="Q133" i="27"/>
  <c r="R133" i="27"/>
  <c r="S133" i="27"/>
  <c r="T133" i="27"/>
  <c r="U133" i="27"/>
  <c r="V133" i="27"/>
  <c r="W133" i="27"/>
  <c r="X133" i="27"/>
  <c r="Y133" i="27"/>
  <c r="N134" i="27"/>
  <c r="O134" i="27"/>
  <c r="P134" i="27"/>
  <c r="Q134" i="27"/>
  <c r="R134" i="27"/>
  <c r="S134" i="27"/>
  <c r="T134" i="27"/>
  <c r="U134" i="27"/>
  <c r="V134" i="27"/>
  <c r="W134" i="27"/>
  <c r="X134" i="27"/>
  <c r="Y134" i="27"/>
  <c r="N135" i="27"/>
  <c r="O135" i="27"/>
  <c r="P135" i="27"/>
  <c r="Q135" i="27"/>
  <c r="R135" i="27"/>
  <c r="S135" i="27"/>
  <c r="T135" i="27"/>
  <c r="U135" i="27"/>
  <c r="V135" i="27"/>
  <c r="W135" i="27"/>
  <c r="X135" i="27"/>
  <c r="Y135" i="27"/>
  <c r="N136" i="27"/>
  <c r="O136" i="27"/>
  <c r="P136" i="27"/>
  <c r="Q136" i="27"/>
  <c r="R136" i="27"/>
  <c r="S136" i="27"/>
  <c r="T136" i="27"/>
  <c r="U136" i="27"/>
  <c r="V136" i="27"/>
  <c r="W136" i="27"/>
  <c r="X136" i="27"/>
  <c r="Y136" i="27"/>
  <c r="N137" i="27"/>
  <c r="O137" i="27"/>
  <c r="P137" i="27"/>
  <c r="Q137" i="27"/>
  <c r="R137" i="27"/>
  <c r="S137" i="27"/>
  <c r="T137" i="27"/>
  <c r="U137" i="27"/>
  <c r="V137" i="27"/>
  <c r="W137" i="27"/>
  <c r="X137" i="27"/>
  <c r="Y137" i="27"/>
  <c r="N138" i="27"/>
  <c r="O138" i="27"/>
  <c r="P138" i="27"/>
  <c r="Q138" i="27"/>
  <c r="R138" i="27"/>
  <c r="S138" i="27"/>
  <c r="T138" i="27"/>
  <c r="U138" i="27"/>
  <c r="V138" i="27"/>
  <c r="W138" i="27"/>
  <c r="X138" i="27"/>
  <c r="Y138" i="27"/>
  <c r="N139" i="27"/>
  <c r="O139" i="27"/>
  <c r="P139" i="27"/>
  <c r="Q139" i="27"/>
  <c r="R139" i="27"/>
  <c r="S139" i="27"/>
  <c r="T139" i="27"/>
  <c r="U139" i="27"/>
  <c r="V139" i="27"/>
  <c r="W139" i="27"/>
  <c r="X139" i="27"/>
  <c r="Y139" i="27"/>
  <c r="N140" i="27"/>
  <c r="O140" i="27"/>
  <c r="P140" i="27"/>
  <c r="Q140" i="27"/>
  <c r="R140" i="27"/>
  <c r="S140" i="27"/>
  <c r="T140" i="27"/>
  <c r="U140" i="27"/>
  <c r="V140" i="27"/>
  <c r="W140" i="27"/>
  <c r="X140" i="27"/>
  <c r="Y140" i="27"/>
  <c r="N141" i="27"/>
  <c r="O141" i="27"/>
  <c r="P141" i="27"/>
  <c r="Q141" i="27"/>
  <c r="R141" i="27"/>
  <c r="S141" i="27"/>
  <c r="T141" i="27"/>
  <c r="U141" i="27"/>
  <c r="V141" i="27"/>
  <c r="W141" i="27"/>
  <c r="X141" i="27"/>
  <c r="Y141" i="27"/>
  <c r="N142" i="27"/>
  <c r="O142" i="27"/>
  <c r="P142" i="27"/>
  <c r="Q142" i="27"/>
  <c r="R142" i="27"/>
  <c r="S142" i="27"/>
  <c r="T142" i="27"/>
  <c r="U142" i="27"/>
  <c r="V142" i="27"/>
  <c r="W142" i="27"/>
  <c r="X142" i="27"/>
  <c r="Y142" i="27"/>
  <c r="N143" i="27"/>
  <c r="O143" i="27"/>
  <c r="P143" i="27"/>
  <c r="Q143" i="27"/>
  <c r="R143" i="27"/>
  <c r="S143" i="27"/>
  <c r="T143" i="27"/>
  <c r="U143" i="27"/>
  <c r="V143" i="27"/>
  <c r="W143" i="27"/>
  <c r="X143" i="27"/>
  <c r="Y143" i="27"/>
  <c r="N144" i="27"/>
  <c r="T144" i="27"/>
  <c r="N145" i="27"/>
  <c r="T145" i="27"/>
  <c r="N146" i="27"/>
  <c r="O146" i="27"/>
  <c r="P146" i="27"/>
  <c r="Q146" i="27"/>
  <c r="R146" i="27"/>
  <c r="S146" i="27"/>
  <c r="T146" i="27"/>
  <c r="U146" i="27"/>
  <c r="V146" i="27"/>
  <c r="W146" i="27"/>
  <c r="X146" i="27"/>
  <c r="Y146" i="27"/>
  <c r="N147" i="27"/>
  <c r="O147" i="27"/>
  <c r="P147" i="27"/>
  <c r="Q147" i="27"/>
  <c r="R147" i="27"/>
  <c r="S147" i="27"/>
  <c r="T147" i="27"/>
  <c r="U147" i="27"/>
  <c r="V147" i="27"/>
  <c r="W147" i="27"/>
  <c r="X147" i="27"/>
  <c r="Y147" i="27"/>
  <c r="N148" i="27"/>
  <c r="O148" i="27"/>
  <c r="P148" i="27"/>
  <c r="Q148" i="27"/>
  <c r="R148" i="27"/>
  <c r="S148" i="27"/>
  <c r="T148" i="27"/>
  <c r="U148" i="27"/>
  <c r="V148" i="27"/>
  <c r="W148" i="27"/>
  <c r="X148" i="27"/>
  <c r="Y148" i="27"/>
  <c r="N149" i="27"/>
  <c r="O149" i="27"/>
  <c r="P149" i="27"/>
  <c r="Q149" i="27"/>
  <c r="R149" i="27"/>
  <c r="S149" i="27"/>
  <c r="T149" i="27"/>
  <c r="U149" i="27"/>
  <c r="V149" i="27"/>
  <c r="W149" i="27"/>
  <c r="X149" i="27"/>
  <c r="Y149" i="27"/>
  <c r="N150" i="27"/>
  <c r="O150" i="27"/>
  <c r="P150" i="27"/>
  <c r="Q150" i="27"/>
  <c r="R150" i="27"/>
  <c r="S150" i="27"/>
  <c r="T150" i="27"/>
  <c r="U150" i="27"/>
  <c r="V150" i="27"/>
  <c r="W150" i="27"/>
  <c r="X150" i="27"/>
  <c r="Y150" i="27"/>
  <c r="N151" i="27"/>
  <c r="O151" i="27"/>
  <c r="P151" i="27"/>
  <c r="Q151" i="27"/>
  <c r="R151" i="27"/>
  <c r="S151" i="27"/>
  <c r="T151" i="27"/>
  <c r="U151" i="27"/>
  <c r="V151" i="27"/>
  <c r="W151" i="27"/>
  <c r="X151" i="27"/>
  <c r="Y151" i="27"/>
  <c r="N152" i="27"/>
  <c r="O152" i="27"/>
  <c r="P152" i="27"/>
  <c r="Q152" i="27"/>
  <c r="R152" i="27"/>
  <c r="S152" i="27"/>
  <c r="T152" i="27"/>
  <c r="U152" i="27"/>
  <c r="V152" i="27"/>
  <c r="W152" i="27"/>
  <c r="X152" i="27"/>
  <c r="Y152" i="27"/>
  <c r="N153" i="27"/>
  <c r="O153" i="27"/>
  <c r="P153" i="27"/>
  <c r="Q153" i="27"/>
  <c r="R153" i="27"/>
  <c r="S153" i="27"/>
  <c r="T153" i="27"/>
  <c r="U153" i="27"/>
  <c r="V153" i="27"/>
  <c r="W153" i="27"/>
  <c r="X153" i="27"/>
  <c r="Y153" i="27"/>
  <c r="N154" i="27"/>
  <c r="O154" i="27"/>
  <c r="P154" i="27"/>
  <c r="Q154" i="27"/>
  <c r="R154" i="27"/>
  <c r="S154" i="27"/>
  <c r="T154" i="27"/>
  <c r="U154" i="27"/>
  <c r="V154" i="27"/>
  <c r="W154" i="27"/>
  <c r="X154" i="27"/>
  <c r="Y154" i="27"/>
  <c r="N155" i="27"/>
  <c r="O155" i="27"/>
  <c r="P155" i="27"/>
  <c r="Q155" i="27"/>
  <c r="R155" i="27"/>
  <c r="S155" i="27"/>
  <c r="T155" i="27"/>
  <c r="U155" i="27"/>
  <c r="V155" i="27"/>
  <c r="W155" i="27"/>
  <c r="X155" i="27"/>
  <c r="Y155" i="27"/>
  <c r="N156" i="27"/>
  <c r="O156" i="27"/>
  <c r="P156" i="27"/>
  <c r="Q156" i="27"/>
  <c r="R156" i="27"/>
  <c r="S156" i="27"/>
  <c r="T156" i="27"/>
  <c r="U156" i="27"/>
  <c r="V156" i="27"/>
  <c r="W156" i="27"/>
  <c r="X156" i="27"/>
  <c r="Y156" i="27"/>
  <c r="N157" i="27"/>
  <c r="O157" i="27"/>
  <c r="P157" i="27"/>
  <c r="Q157" i="27"/>
  <c r="R157" i="27"/>
  <c r="S157" i="27"/>
  <c r="T157" i="27"/>
  <c r="U157" i="27"/>
  <c r="V157" i="27"/>
  <c r="W157" i="27"/>
  <c r="X157" i="27"/>
  <c r="Y157" i="27"/>
  <c r="N158" i="27"/>
  <c r="O158" i="27"/>
  <c r="P158" i="27"/>
  <c r="Q158" i="27"/>
  <c r="R158" i="27"/>
  <c r="S158" i="27"/>
  <c r="T158" i="27"/>
  <c r="U158" i="27"/>
  <c r="V158" i="27"/>
  <c r="W158" i="27"/>
  <c r="X158" i="27"/>
  <c r="Y158" i="27"/>
  <c r="N159" i="27"/>
  <c r="O159" i="27"/>
  <c r="P159" i="27"/>
  <c r="Q159" i="27"/>
  <c r="R159" i="27"/>
  <c r="S159" i="27"/>
  <c r="T159" i="27"/>
  <c r="U159" i="27"/>
  <c r="V159" i="27"/>
  <c r="W159" i="27"/>
  <c r="X159" i="27"/>
  <c r="Y159" i="27"/>
  <c r="N160" i="27"/>
  <c r="O160" i="27"/>
  <c r="P160" i="27"/>
  <c r="Q160" i="27"/>
  <c r="R160" i="27"/>
  <c r="S160" i="27"/>
  <c r="T160" i="27"/>
  <c r="U160" i="27"/>
  <c r="V160" i="27"/>
  <c r="W160" i="27"/>
  <c r="X160" i="27"/>
  <c r="Y160" i="27"/>
  <c r="N161" i="27"/>
  <c r="O161" i="27"/>
  <c r="P161" i="27"/>
  <c r="Q161" i="27"/>
  <c r="R161" i="27"/>
  <c r="S161" i="27"/>
  <c r="T161" i="27"/>
  <c r="U161" i="27"/>
  <c r="V161" i="27"/>
  <c r="W161" i="27"/>
  <c r="X161" i="27"/>
  <c r="Y161" i="27"/>
  <c r="N162" i="27"/>
  <c r="O162" i="27"/>
  <c r="P162" i="27"/>
  <c r="Q162" i="27"/>
  <c r="R162" i="27"/>
  <c r="S162" i="27"/>
  <c r="T162" i="27"/>
  <c r="U162" i="27"/>
  <c r="V162" i="27"/>
  <c r="W162" i="27"/>
  <c r="X162" i="27"/>
  <c r="Y162" i="27"/>
  <c r="N163" i="27"/>
  <c r="O163" i="27"/>
  <c r="P163" i="27"/>
  <c r="Q163" i="27"/>
  <c r="R163" i="27"/>
  <c r="S163" i="27"/>
  <c r="T163" i="27"/>
  <c r="U163" i="27"/>
  <c r="V163" i="27"/>
  <c r="W163" i="27"/>
  <c r="X163" i="27"/>
  <c r="Y163" i="27"/>
  <c r="N164" i="27"/>
  <c r="O164" i="27"/>
  <c r="P164" i="27"/>
  <c r="Q164" i="27"/>
  <c r="R164" i="27"/>
  <c r="S164" i="27"/>
  <c r="T164" i="27"/>
  <c r="U164" i="27"/>
  <c r="V164" i="27"/>
  <c r="W164" i="27"/>
  <c r="X164" i="27"/>
  <c r="Y164" i="27"/>
  <c r="N165" i="27"/>
  <c r="O165" i="27"/>
  <c r="P165" i="27"/>
  <c r="Q165" i="27"/>
  <c r="R165" i="27"/>
  <c r="S165" i="27"/>
  <c r="T165" i="27"/>
  <c r="U165" i="27"/>
  <c r="V165" i="27"/>
  <c r="W165" i="27"/>
  <c r="X165" i="27"/>
  <c r="Y165" i="27"/>
  <c r="N166" i="27"/>
  <c r="O166" i="27"/>
  <c r="P166" i="27"/>
  <c r="Q166" i="27"/>
  <c r="R166" i="27"/>
  <c r="S166" i="27"/>
  <c r="T166" i="27"/>
  <c r="U166" i="27"/>
  <c r="V166" i="27"/>
  <c r="W166" i="27"/>
  <c r="X166" i="27"/>
  <c r="Y166" i="27"/>
  <c r="N167" i="27"/>
  <c r="T167" i="27"/>
  <c r="N168" i="27"/>
  <c r="N169" i="27"/>
  <c r="O169" i="27"/>
  <c r="P169" i="27"/>
  <c r="Q169" i="27"/>
  <c r="R169" i="27"/>
  <c r="S169" i="27"/>
  <c r="T169" i="27"/>
  <c r="U169" i="27"/>
  <c r="V169" i="27"/>
  <c r="W169" i="27"/>
  <c r="X169" i="27"/>
  <c r="Y169" i="27"/>
  <c r="N170" i="27"/>
  <c r="O170" i="27"/>
  <c r="P170" i="27"/>
  <c r="Q170" i="27"/>
  <c r="R170" i="27"/>
  <c r="S170" i="27"/>
  <c r="T170" i="27"/>
  <c r="U170" i="27"/>
  <c r="V170" i="27"/>
  <c r="W170" i="27"/>
  <c r="X170" i="27"/>
  <c r="Y170" i="27"/>
  <c r="N171" i="27"/>
  <c r="O171" i="27"/>
  <c r="P171" i="27"/>
  <c r="Q171" i="27"/>
  <c r="R171" i="27"/>
  <c r="S171" i="27"/>
  <c r="T171" i="27"/>
  <c r="U171" i="27"/>
  <c r="V171" i="27"/>
  <c r="W171" i="27"/>
  <c r="X171" i="27"/>
  <c r="Y171" i="27"/>
  <c r="N172" i="27"/>
  <c r="O172" i="27"/>
  <c r="P172" i="27"/>
  <c r="Q172" i="27"/>
  <c r="R172" i="27"/>
  <c r="S172" i="27"/>
  <c r="T172" i="27"/>
  <c r="U172" i="27"/>
  <c r="V172" i="27"/>
  <c r="W172" i="27"/>
  <c r="X172" i="27"/>
  <c r="Y172" i="27"/>
  <c r="N173" i="27"/>
  <c r="O173" i="27"/>
  <c r="P173" i="27"/>
  <c r="Q173" i="27"/>
  <c r="R173" i="27"/>
  <c r="S173" i="27"/>
  <c r="T173" i="27"/>
  <c r="U173" i="27"/>
  <c r="V173" i="27"/>
  <c r="W173" i="27"/>
  <c r="X173" i="27"/>
  <c r="Y173" i="27"/>
  <c r="N174" i="27"/>
  <c r="O174" i="27"/>
  <c r="P174" i="27"/>
  <c r="Q174" i="27"/>
  <c r="R174" i="27"/>
  <c r="S174" i="27"/>
  <c r="T174" i="27"/>
  <c r="U174" i="27"/>
  <c r="V174" i="27"/>
  <c r="W174" i="27"/>
  <c r="X174" i="27"/>
  <c r="Y174" i="27"/>
  <c r="N175" i="27"/>
  <c r="O175" i="27"/>
  <c r="P175" i="27"/>
  <c r="Q175" i="27"/>
  <c r="R175" i="27"/>
  <c r="S175" i="27"/>
  <c r="T175" i="27"/>
  <c r="U175" i="27"/>
  <c r="V175" i="27"/>
  <c r="W175" i="27"/>
  <c r="X175" i="27"/>
  <c r="Y175" i="27"/>
  <c r="N176" i="27"/>
  <c r="O176" i="27"/>
  <c r="P176" i="27"/>
  <c r="Q176" i="27"/>
  <c r="R176" i="27"/>
  <c r="S176" i="27"/>
  <c r="T176" i="27"/>
  <c r="U176" i="27"/>
  <c r="V176" i="27"/>
  <c r="W176" i="27"/>
  <c r="X176" i="27"/>
  <c r="Y176" i="27"/>
  <c r="N177" i="27"/>
  <c r="O177" i="27"/>
  <c r="P177" i="27"/>
  <c r="Q177" i="27"/>
  <c r="R177" i="27"/>
  <c r="S177" i="27"/>
  <c r="T177" i="27"/>
  <c r="U177" i="27"/>
  <c r="V177" i="27"/>
  <c r="W177" i="27"/>
  <c r="X177" i="27"/>
  <c r="Y177" i="27"/>
  <c r="N178" i="27"/>
  <c r="O178" i="27"/>
  <c r="P178" i="27"/>
  <c r="Q178" i="27"/>
  <c r="R178" i="27"/>
  <c r="S178" i="27"/>
  <c r="T178" i="27"/>
  <c r="U178" i="27"/>
  <c r="V178" i="27"/>
  <c r="W178" i="27"/>
  <c r="X178" i="27"/>
  <c r="Y178" i="27"/>
  <c r="N179" i="27"/>
  <c r="O179" i="27"/>
  <c r="P179" i="27"/>
  <c r="Q179" i="27"/>
  <c r="R179" i="27"/>
  <c r="S179" i="27"/>
  <c r="T179" i="27"/>
  <c r="U179" i="27"/>
  <c r="V179" i="27"/>
  <c r="W179" i="27"/>
  <c r="X179" i="27"/>
  <c r="Y179" i="27"/>
  <c r="N180" i="27"/>
  <c r="O180" i="27"/>
  <c r="P180" i="27"/>
  <c r="Q180" i="27"/>
  <c r="R180" i="27"/>
  <c r="S180" i="27"/>
  <c r="T180" i="27"/>
  <c r="U180" i="27"/>
  <c r="V180" i="27"/>
  <c r="W180" i="27"/>
  <c r="X180" i="27"/>
  <c r="Y180" i="27"/>
  <c r="N181" i="27"/>
  <c r="O181" i="27"/>
  <c r="P181" i="27"/>
  <c r="Q181" i="27"/>
  <c r="R181" i="27"/>
  <c r="S181" i="27"/>
  <c r="T181" i="27"/>
  <c r="U181" i="27"/>
  <c r="V181" i="27"/>
  <c r="W181" i="27"/>
  <c r="X181" i="27"/>
  <c r="Y181" i="27"/>
  <c r="N182" i="27"/>
  <c r="O182" i="27"/>
  <c r="P182" i="27"/>
  <c r="Q182" i="27"/>
  <c r="R182" i="27"/>
  <c r="S182" i="27"/>
  <c r="T182" i="27"/>
  <c r="U182" i="27"/>
  <c r="V182" i="27"/>
  <c r="W182" i="27"/>
  <c r="X182" i="27"/>
  <c r="Y182" i="27"/>
  <c r="N183" i="27"/>
  <c r="O183" i="27"/>
  <c r="P183" i="27"/>
  <c r="Q183" i="27"/>
  <c r="R183" i="27"/>
  <c r="S183" i="27"/>
  <c r="T183" i="27"/>
  <c r="U183" i="27"/>
  <c r="V183" i="27"/>
  <c r="W183" i="27"/>
  <c r="X183" i="27"/>
  <c r="Y183" i="27"/>
  <c r="N184" i="27"/>
  <c r="O184" i="27"/>
  <c r="P184" i="27"/>
  <c r="Q184" i="27"/>
  <c r="R184" i="27"/>
  <c r="S184" i="27"/>
  <c r="T184" i="27"/>
  <c r="U184" i="27"/>
  <c r="V184" i="27"/>
  <c r="W184" i="27"/>
  <c r="X184" i="27"/>
  <c r="Y184" i="27"/>
  <c r="N185" i="27"/>
  <c r="O185" i="27"/>
  <c r="P185" i="27"/>
  <c r="Q185" i="27"/>
  <c r="R185" i="27"/>
  <c r="S185" i="27"/>
  <c r="T185" i="27"/>
  <c r="U185" i="27"/>
  <c r="V185" i="27"/>
  <c r="W185" i="27"/>
  <c r="X185" i="27"/>
  <c r="Y185" i="27"/>
  <c r="N186" i="27"/>
  <c r="O186" i="27"/>
  <c r="P186" i="27"/>
  <c r="Q186" i="27"/>
  <c r="R186" i="27"/>
  <c r="S186" i="27"/>
  <c r="T186" i="27"/>
  <c r="U186" i="27"/>
  <c r="V186" i="27"/>
  <c r="W186" i="27"/>
  <c r="X186" i="27"/>
  <c r="Y186" i="27"/>
  <c r="N187" i="27"/>
  <c r="O187" i="27"/>
  <c r="P187" i="27"/>
  <c r="Q187" i="27"/>
  <c r="R187" i="27"/>
  <c r="S187" i="27"/>
  <c r="T187" i="27"/>
  <c r="U187" i="27"/>
  <c r="V187" i="27"/>
  <c r="W187" i="27"/>
  <c r="X187" i="27"/>
  <c r="Y187" i="27"/>
  <c r="N188" i="27"/>
  <c r="O188" i="27"/>
  <c r="P188" i="27"/>
  <c r="Q188" i="27"/>
  <c r="R188" i="27"/>
  <c r="S188" i="27"/>
  <c r="T188" i="27"/>
  <c r="U188" i="27"/>
  <c r="V188" i="27"/>
  <c r="W188" i="27"/>
  <c r="X188" i="27"/>
  <c r="Y188" i="27"/>
  <c r="U13" i="27"/>
  <c r="V13" i="27"/>
  <c r="W13" i="27"/>
  <c r="Y13" i="27"/>
  <c r="D194" i="27"/>
  <c r="D195" i="27"/>
  <c r="C2" i="27"/>
  <c r="C9" i="27"/>
  <c r="D201" i="27"/>
  <c r="O13" i="27"/>
  <c r="P13" i="27"/>
  <c r="Q13" i="27"/>
  <c r="S13" i="27"/>
  <c r="C194" i="27"/>
  <c r="C195" i="27"/>
  <c r="C201" i="27"/>
  <c r="D44" i="1"/>
  <c r="L44" i="1"/>
  <c r="C54" i="27"/>
  <c r="D54" i="27"/>
  <c r="E54" i="27"/>
  <c r="M54" i="27"/>
  <c r="C13" i="27"/>
  <c r="D13" i="27"/>
  <c r="E13" i="27"/>
  <c r="M13" i="27"/>
  <c r="C14" i="27"/>
  <c r="D14" i="27"/>
  <c r="E14" i="27"/>
  <c r="M14" i="27"/>
  <c r="C15" i="27"/>
  <c r="D15" i="27"/>
  <c r="E15" i="27"/>
  <c r="M15" i="27"/>
  <c r="C16" i="27"/>
  <c r="D16" i="27"/>
  <c r="E16" i="27"/>
  <c r="M16" i="27"/>
  <c r="C17" i="27"/>
  <c r="D17" i="27"/>
  <c r="E17" i="27"/>
  <c r="M17" i="27"/>
  <c r="C18" i="27"/>
  <c r="D18" i="27"/>
  <c r="E18" i="27"/>
  <c r="M18" i="27"/>
  <c r="C19" i="27"/>
  <c r="D19" i="27"/>
  <c r="E19" i="27"/>
  <c r="M19" i="27"/>
  <c r="C20" i="27"/>
  <c r="M20" i="27"/>
  <c r="C21" i="27"/>
  <c r="D21" i="27"/>
  <c r="E21" i="27"/>
  <c r="M21" i="27"/>
  <c r="C22" i="27"/>
  <c r="D22" i="27"/>
  <c r="E22" i="27"/>
  <c r="M22" i="27"/>
  <c r="C23" i="27"/>
  <c r="D23" i="27"/>
  <c r="E23" i="27"/>
  <c r="M23" i="27"/>
  <c r="C24" i="27"/>
  <c r="D24" i="27"/>
  <c r="E24" i="27"/>
  <c r="M24" i="27"/>
  <c r="C25" i="27"/>
  <c r="D25" i="27"/>
  <c r="E25" i="27"/>
  <c r="M25" i="27"/>
  <c r="C26" i="27"/>
  <c r="D26" i="27"/>
  <c r="E26" i="27"/>
  <c r="M26" i="27"/>
  <c r="C27" i="27"/>
  <c r="D27" i="27"/>
  <c r="E27" i="27"/>
  <c r="M27" i="27"/>
  <c r="C28" i="27"/>
  <c r="D28" i="27"/>
  <c r="E28" i="27"/>
  <c r="M28" i="27"/>
  <c r="C29" i="27"/>
  <c r="D29" i="27"/>
  <c r="E29" i="27"/>
  <c r="M29" i="27"/>
  <c r="C30" i="27"/>
  <c r="D30" i="27"/>
  <c r="E30" i="27"/>
  <c r="M30" i="27"/>
  <c r="C31" i="27"/>
  <c r="D31" i="27"/>
  <c r="E31" i="27"/>
  <c r="M31" i="27"/>
  <c r="C32" i="27"/>
  <c r="D32" i="27"/>
  <c r="E32" i="27"/>
  <c r="M32" i="27"/>
  <c r="C33" i="27"/>
  <c r="D33" i="27"/>
  <c r="E33" i="27"/>
  <c r="M33" i="27"/>
  <c r="C34" i="27"/>
  <c r="D34" i="27"/>
  <c r="E34" i="27"/>
  <c r="M34" i="27"/>
  <c r="C35" i="27"/>
  <c r="D35" i="27"/>
  <c r="E35" i="27"/>
  <c r="M35" i="27"/>
  <c r="C36" i="27"/>
  <c r="D36" i="27"/>
  <c r="E36" i="27"/>
  <c r="M36" i="27"/>
  <c r="C37" i="27"/>
  <c r="D37" i="27"/>
  <c r="E37" i="27"/>
  <c r="M37" i="27"/>
  <c r="C38" i="27"/>
  <c r="D38" i="27"/>
  <c r="E38" i="27"/>
  <c r="M38" i="27"/>
  <c r="C39" i="27"/>
  <c r="D39" i="27"/>
  <c r="E39" i="27"/>
  <c r="M39" i="27"/>
  <c r="C40" i="27"/>
  <c r="D40" i="27"/>
  <c r="E40" i="27"/>
  <c r="M40" i="27"/>
  <c r="C41" i="27"/>
  <c r="C43" i="27"/>
  <c r="D43" i="27"/>
  <c r="E43" i="27"/>
  <c r="M43" i="27"/>
  <c r="M41" i="27"/>
  <c r="C42" i="27"/>
  <c r="C44" i="27"/>
  <c r="D44" i="27"/>
  <c r="E44" i="27"/>
  <c r="M44" i="27"/>
  <c r="M42" i="27"/>
  <c r="C45" i="27"/>
  <c r="D45" i="27"/>
  <c r="E45" i="27"/>
  <c r="M45" i="27"/>
  <c r="C46" i="27"/>
  <c r="D46" i="27"/>
  <c r="E46" i="27"/>
  <c r="M46" i="27"/>
  <c r="C47" i="27"/>
  <c r="D47" i="27"/>
  <c r="E47" i="27"/>
  <c r="M47" i="27"/>
  <c r="C48" i="27"/>
  <c r="D48" i="27"/>
  <c r="E48" i="27"/>
  <c r="M48" i="27"/>
  <c r="C49" i="27"/>
  <c r="D49" i="27"/>
  <c r="E49" i="27"/>
  <c r="M49" i="27"/>
  <c r="C50" i="27"/>
  <c r="D50" i="27"/>
  <c r="E50" i="27"/>
  <c r="M50" i="27"/>
  <c r="C51" i="27"/>
  <c r="D51" i="27"/>
  <c r="E51" i="27"/>
  <c r="M51" i="27"/>
  <c r="C52" i="27"/>
  <c r="C53" i="27"/>
  <c r="D53" i="27"/>
  <c r="E53" i="27"/>
  <c r="M53" i="27"/>
  <c r="M52" i="27"/>
  <c r="C55" i="27"/>
  <c r="D55" i="27"/>
  <c r="E55" i="27"/>
  <c r="M55" i="27"/>
  <c r="C56" i="27"/>
  <c r="D56" i="27"/>
  <c r="E56" i="27"/>
  <c r="M56" i="27"/>
  <c r="C57" i="27"/>
  <c r="D57" i="27"/>
  <c r="E57" i="27"/>
  <c r="M57" i="27"/>
  <c r="C58" i="27"/>
  <c r="D58" i="27"/>
  <c r="E58" i="27"/>
  <c r="M58" i="27"/>
  <c r="C59" i="27"/>
  <c r="D59" i="27"/>
  <c r="E59" i="27"/>
  <c r="M59" i="27"/>
  <c r="C60" i="27"/>
  <c r="D60" i="27"/>
  <c r="E60" i="27"/>
  <c r="M60" i="27"/>
  <c r="C61" i="27"/>
  <c r="D61" i="27"/>
  <c r="E61" i="27"/>
  <c r="M61" i="27"/>
  <c r="C62" i="27"/>
  <c r="C63" i="27"/>
  <c r="D63" i="27"/>
  <c r="E63" i="27"/>
  <c r="M63" i="27"/>
  <c r="M62" i="27"/>
  <c r="C64" i="27"/>
  <c r="C65" i="27"/>
  <c r="D65" i="27"/>
  <c r="E65" i="27"/>
  <c r="M65" i="27"/>
  <c r="M64" i="27"/>
  <c r="C66" i="27"/>
  <c r="D66" i="27"/>
  <c r="E66" i="27"/>
  <c r="M66" i="27"/>
  <c r="C67" i="27"/>
  <c r="D67" i="27"/>
  <c r="E67" i="27"/>
  <c r="M67" i="27"/>
  <c r="C68" i="27"/>
  <c r="D68" i="27"/>
  <c r="E68" i="27"/>
  <c r="M68" i="27"/>
  <c r="C69" i="27"/>
  <c r="D69" i="27"/>
  <c r="E69" i="27"/>
  <c r="M69" i="27"/>
  <c r="C70" i="27"/>
  <c r="D70" i="27"/>
  <c r="E70" i="27"/>
  <c r="M70" i="27"/>
  <c r="C71" i="27"/>
  <c r="D71" i="27"/>
  <c r="E71" i="27"/>
  <c r="M71" i="27"/>
  <c r="C72" i="27"/>
  <c r="D72" i="27"/>
  <c r="E72" i="27"/>
  <c r="M72" i="27"/>
  <c r="C73" i="27"/>
  <c r="D73" i="27"/>
  <c r="E73" i="27"/>
  <c r="M73" i="27"/>
  <c r="C74" i="27"/>
  <c r="D74" i="27"/>
  <c r="E74" i="27"/>
  <c r="M74" i="27"/>
  <c r="C75" i="27"/>
  <c r="D75" i="27"/>
  <c r="E75" i="27"/>
  <c r="M75" i="27"/>
  <c r="C76" i="27"/>
  <c r="D76" i="27"/>
  <c r="E76" i="27"/>
  <c r="M76" i="27"/>
  <c r="C77" i="27"/>
  <c r="D77" i="27"/>
  <c r="E77" i="27"/>
  <c r="M77" i="27"/>
  <c r="C78" i="27"/>
  <c r="D78" i="27"/>
  <c r="E78" i="27"/>
  <c r="M78" i="27"/>
  <c r="C79" i="27"/>
  <c r="D79" i="27"/>
  <c r="E79" i="27"/>
  <c r="M79" i="27"/>
  <c r="C80" i="27"/>
  <c r="D80" i="27"/>
  <c r="E80" i="27"/>
  <c r="M80" i="27"/>
  <c r="C81" i="27"/>
  <c r="D81" i="27"/>
  <c r="E81" i="27"/>
  <c r="M81" i="27"/>
  <c r="C82" i="27"/>
  <c r="D82" i="27"/>
  <c r="E82" i="27"/>
  <c r="M82" i="27"/>
  <c r="C83" i="27"/>
  <c r="D83" i="27"/>
  <c r="E83" i="27"/>
  <c r="M83" i="27"/>
  <c r="C84" i="27"/>
  <c r="D84" i="27"/>
  <c r="E84" i="27"/>
  <c r="M84" i="27"/>
  <c r="C85" i="27"/>
  <c r="D85" i="27"/>
  <c r="E85" i="27"/>
  <c r="M85" i="27"/>
  <c r="C86" i="27"/>
  <c r="D86" i="27"/>
  <c r="E86" i="27"/>
  <c r="M86" i="27"/>
  <c r="C87" i="27"/>
  <c r="D87" i="27"/>
  <c r="E87" i="27"/>
  <c r="M87" i="27"/>
  <c r="C88" i="27"/>
  <c r="D88" i="27"/>
  <c r="E88" i="27"/>
  <c r="M88" i="27"/>
  <c r="C89" i="27"/>
  <c r="D89" i="27"/>
  <c r="E89" i="27"/>
  <c r="M89" i="27"/>
  <c r="C90" i="27"/>
  <c r="D90" i="27"/>
  <c r="E90" i="27"/>
  <c r="M90" i="27"/>
  <c r="C91" i="27"/>
  <c r="D91" i="27"/>
  <c r="E91" i="27"/>
  <c r="M91" i="27"/>
  <c r="C92" i="27"/>
  <c r="D92" i="27"/>
  <c r="E92" i="27"/>
  <c r="M92" i="27"/>
  <c r="C93" i="27"/>
  <c r="D93" i="27"/>
  <c r="E93" i="27"/>
  <c r="M93" i="27"/>
  <c r="C94" i="27"/>
  <c r="D94" i="27"/>
  <c r="E94" i="27"/>
  <c r="M94" i="27"/>
  <c r="C95" i="27"/>
  <c r="D95" i="27"/>
  <c r="E95" i="27"/>
  <c r="M95" i="27"/>
  <c r="C96" i="27"/>
  <c r="D96" i="27"/>
  <c r="E96" i="27"/>
  <c r="M96" i="27"/>
  <c r="C97" i="27"/>
  <c r="D97" i="27"/>
  <c r="E97" i="27"/>
  <c r="M97" i="27"/>
  <c r="C98" i="27"/>
  <c r="D98" i="27"/>
  <c r="E98" i="27"/>
  <c r="M98" i="27"/>
  <c r="C99" i="27"/>
  <c r="D99" i="27"/>
  <c r="E99" i="27"/>
  <c r="M99" i="27"/>
  <c r="C100" i="27"/>
  <c r="D100" i="27"/>
  <c r="E100" i="27"/>
  <c r="M100" i="27"/>
  <c r="C101" i="27"/>
  <c r="D101" i="27"/>
  <c r="E101" i="27"/>
  <c r="M101" i="27"/>
  <c r="C102" i="27"/>
  <c r="D102" i="27"/>
  <c r="E102" i="27"/>
  <c r="M102" i="27"/>
  <c r="C103" i="27"/>
  <c r="D103" i="27"/>
  <c r="E103" i="27"/>
  <c r="M103" i="27"/>
  <c r="C104" i="27"/>
  <c r="D104" i="27"/>
  <c r="E104" i="27"/>
  <c r="M104" i="27"/>
  <c r="C105" i="27"/>
  <c r="D105" i="27"/>
  <c r="E105" i="27"/>
  <c r="M105" i="27"/>
  <c r="C106" i="27"/>
  <c r="D106" i="27"/>
  <c r="E106" i="27"/>
  <c r="M106" i="27"/>
  <c r="C107" i="27"/>
  <c r="D107" i="27"/>
  <c r="E107" i="27"/>
  <c r="M107" i="27"/>
  <c r="C108" i="27"/>
  <c r="D108" i="27"/>
  <c r="E108" i="27"/>
  <c r="M108" i="27"/>
  <c r="C109" i="27"/>
  <c r="D109" i="27"/>
  <c r="E109" i="27"/>
  <c r="M109" i="27"/>
  <c r="C110" i="27"/>
  <c r="D110" i="27"/>
  <c r="E110" i="27"/>
  <c r="M110" i="27"/>
  <c r="C111" i="27"/>
  <c r="D111" i="27"/>
  <c r="E111" i="27"/>
  <c r="M111" i="27"/>
  <c r="C112" i="27"/>
  <c r="D112" i="27"/>
  <c r="E112" i="27"/>
  <c r="M112" i="27"/>
  <c r="C113" i="27"/>
  <c r="D113" i="27"/>
  <c r="E113" i="27"/>
  <c r="M113" i="27"/>
  <c r="C114" i="27"/>
  <c r="D114" i="27"/>
  <c r="E114" i="27"/>
  <c r="M114" i="27"/>
  <c r="C115" i="27"/>
  <c r="D115" i="27"/>
  <c r="E115" i="27"/>
  <c r="M115" i="27"/>
  <c r="C116" i="27"/>
  <c r="D116" i="27"/>
  <c r="E116" i="27"/>
  <c r="M116" i="27"/>
  <c r="C117" i="27"/>
  <c r="D117" i="27"/>
  <c r="E117" i="27"/>
  <c r="M117" i="27"/>
  <c r="C118" i="27"/>
  <c r="D118" i="27"/>
  <c r="E118" i="27"/>
  <c r="M118" i="27"/>
  <c r="C119" i="27"/>
  <c r="D119" i="27"/>
  <c r="E119" i="27"/>
  <c r="M119" i="27"/>
  <c r="C120" i="27"/>
  <c r="D120" i="27"/>
  <c r="E120" i="27"/>
  <c r="M120" i="27"/>
  <c r="C121" i="27"/>
  <c r="D121" i="27"/>
  <c r="E121" i="27"/>
  <c r="M121" i="27"/>
  <c r="C122" i="27"/>
  <c r="D122" i="27"/>
  <c r="E122" i="27"/>
  <c r="M122" i="27"/>
  <c r="C123" i="27"/>
  <c r="D123" i="27"/>
  <c r="E123" i="27"/>
  <c r="M123" i="27"/>
  <c r="C124" i="27"/>
  <c r="D124" i="27"/>
  <c r="E124" i="27"/>
  <c r="M124" i="27"/>
  <c r="C125" i="27"/>
  <c r="D125" i="27"/>
  <c r="E125" i="27"/>
  <c r="M125" i="27"/>
  <c r="C126" i="27"/>
  <c r="D126" i="27"/>
  <c r="E126" i="27"/>
  <c r="M126" i="27"/>
  <c r="C127" i="27"/>
  <c r="D127" i="27"/>
  <c r="E127" i="27"/>
  <c r="M127" i="27"/>
  <c r="C128" i="27"/>
  <c r="D128" i="27"/>
  <c r="E128" i="27"/>
  <c r="M128" i="27"/>
  <c r="C129" i="27"/>
  <c r="D129" i="27"/>
  <c r="E129" i="27"/>
  <c r="M129" i="27"/>
  <c r="C130" i="27"/>
  <c r="D130" i="27"/>
  <c r="E130" i="27"/>
  <c r="M130" i="27"/>
  <c r="C131" i="27"/>
  <c r="D131" i="27"/>
  <c r="E131" i="27"/>
  <c r="M131" i="27"/>
  <c r="C132" i="27"/>
  <c r="D132" i="27"/>
  <c r="E132" i="27"/>
  <c r="M132" i="27"/>
  <c r="C133" i="27"/>
  <c r="D133" i="27"/>
  <c r="E133" i="27"/>
  <c r="M133" i="27"/>
  <c r="C134" i="27"/>
  <c r="D134" i="27"/>
  <c r="E134" i="27"/>
  <c r="M134" i="27"/>
  <c r="C135" i="27"/>
  <c r="D135" i="27"/>
  <c r="E135" i="27"/>
  <c r="M135" i="27"/>
  <c r="C136" i="27"/>
  <c r="D136" i="27"/>
  <c r="E136" i="27"/>
  <c r="M136" i="27"/>
  <c r="C137" i="27"/>
  <c r="D137" i="27"/>
  <c r="E137" i="27"/>
  <c r="M137" i="27"/>
  <c r="C138" i="27"/>
  <c r="D138" i="27"/>
  <c r="E138" i="27"/>
  <c r="M138" i="27"/>
  <c r="C139" i="27"/>
  <c r="D139" i="27"/>
  <c r="E139" i="27"/>
  <c r="M139" i="27"/>
  <c r="C140" i="27"/>
  <c r="D140" i="27"/>
  <c r="E140" i="27"/>
  <c r="M140" i="27"/>
  <c r="C141" i="27"/>
  <c r="D141" i="27"/>
  <c r="E141" i="27"/>
  <c r="M141" i="27"/>
  <c r="C142" i="27"/>
  <c r="D142" i="27"/>
  <c r="E142" i="27"/>
  <c r="M142" i="27"/>
  <c r="C143" i="27"/>
  <c r="D143" i="27"/>
  <c r="E143" i="27"/>
  <c r="M143" i="27"/>
  <c r="C144" i="27"/>
  <c r="D144" i="27"/>
  <c r="E144" i="27"/>
  <c r="M144" i="27"/>
  <c r="C145" i="27"/>
  <c r="D145" i="27"/>
  <c r="E145" i="27"/>
  <c r="M145" i="27"/>
  <c r="C146" i="27"/>
  <c r="D146" i="27"/>
  <c r="E146" i="27"/>
  <c r="M146" i="27"/>
  <c r="C147" i="27"/>
  <c r="D147" i="27"/>
  <c r="E147" i="27"/>
  <c r="M147" i="27"/>
  <c r="C148" i="27"/>
  <c r="D148" i="27"/>
  <c r="E148" i="27"/>
  <c r="M148" i="27"/>
  <c r="C149" i="27"/>
  <c r="D149" i="27"/>
  <c r="E149" i="27"/>
  <c r="M149" i="27"/>
  <c r="C150" i="27"/>
  <c r="D150" i="27"/>
  <c r="E150" i="27"/>
  <c r="M150" i="27"/>
  <c r="C151" i="27"/>
  <c r="D151" i="27"/>
  <c r="E151" i="27"/>
  <c r="M151" i="27"/>
  <c r="C152" i="27"/>
  <c r="D152" i="27"/>
  <c r="E152" i="27"/>
  <c r="M152" i="27"/>
  <c r="C153" i="27"/>
  <c r="D153" i="27"/>
  <c r="E153" i="27"/>
  <c r="M153" i="27"/>
  <c r="C154" i="27"/>
  <c r="D154" i="27"/>
  <c r="E154" i="27"/>
  <c r="M154" i="27"/>
  <c r="C155" i="27"/>
  <c r="D155" i="27"/>
  <c r="E155" i="27"/>
  <c r="M155" i="27"/>
  <c r="C156" i="27"/>
  <c r="D156" i="27"/>
  <c r="E156" i="27"/>
  <c r="M156" i="27"/>
  <c r="C157" i="27"/>
  <c r="D157" i="27"/>
  <c r="E157" i="27"/>
  <c r="M157" i="27"/>
  <c r="C158" i="27"/>
  <c r="D158" i="27"/>
  <c r="E158" i="27"/>
  <c r="M158" i="27"/>
  <c r="C159" i="27"/>
  <c r="D159" i="27"/>
  <c r="E159" i="27"/>
  <c r="M159" i="27"/>
  <c r="C160" i="27"/>
  <c r="D160" i="27"/>
  <c r="E160" i="27"/>
  <c r="M160" i="27"/>
  <c r="C161" i="27"/>
  <c r="D161" i="27"/>
  <c r="E161" i="27"/>
  <c r="M161" i="27"/>
  <c r="C162" i="27"/>
  <c r="D162" i="27"/>
  <c r="E162" i="27"/>
  <c r="M162" i="27"/>
  <c r="C163" i="27"/>
  <c r="D163" i="27"/>
  <c r="E163" i="27"/>
  <c r="M163" i="27"/>
  <c r="C164" i="27"/>
  <c r="D164" i="27"/>
  <c r="E164" i="27"/>
  <c r="M164" i="27"/>
  <c r="C165" i="27"/>
  <c r="D165" i="27"/>
  <c r="E165" i="27"/>
  <c r="M165" i="27"/>
  <c r="C166" i="27"/>
  <c r="D166" i="27"/>
  <c r="E166" i="27"/>
  <c r="M166" i="27"/>
  <c r="C167" i="27"/>
  <c r="M167" i="27"/>
  <c r="C168" i="27"/>
  <c r="M168" i="27"/>
  <c r="C169" i="27"/>
  <c r="D169" i="27"/>
  <c r="E169" i="27"/>
  <c r="M169" i="27"/>
  <c r="C170" i="27"/>
  <c r="D170" i="27"/>
  <c r="E170" i="27"/>
  <c r="M170" i="27"/>
  <c r="C171" i="27"/>
  <c r="D171" i="27"/>
  <c r="E171" i="27"/>
  <c r="M171" i="27"/>
  <c r="C172" i="27"/>
  <c r="D172" i="27"/>
  <c r="E172" i="27"/>
  <c r="M172" i="27"/>
  <c r="C173" i="27"/>
  <c r="D173" i="27"/>
  <c r="E173" i="27"/>
  <c r="M173" i="27"/>
  <c r="C174" i="27"/>
  <c r="D174" i="27"/>
  <c r="E174" i="27"/>
  <c r="M174" i="27"/>
  <c r="C175" i="27"/>
  <c r="D175" i="27"/>
  <c r="E175" i="27"/>
  <c r="M175" i="27"/>
  <c r="C176" i="27"/>
  <c r="D176" i="27"/>
  <c r="E176" i="27"/>
  <c r="M176" i="27"/>
  <c r="C177" i="27"/>
  <c r="D177" i="27"/>
  <c r="E177" i="27"/>
  <c r="M177" i="27"/>
  <c r="C178" i="27"/>
  <c r="D178" i="27"/>
  <c r="E178" i="27"/>
  <c r="M178" i="27"/>
  <c r="C179" i="27"/>
  <c r="D179" i="27"/>
  <c r="E179" i="27"/>
  <c r="M179" i="27"/>
  <c r="C180" i="27"/>
  <c r="D180" i="27"/>
  <c r="E180" i="27"/>
  <c r="M180" i="27"/>
  <c r="C181" i="27"/>
  <c r="D181" i="27"/>
  <c r="E181" i="27"/>
  <c r="M181" i="27"/>
  <c r="C182" i="27"/>
  <c r="D182" i="27"/>
  <c r="E182" i="27"/>
  <c r="M182" i="27"/>
  <c r="C183" i="27"/>
  <c r="D183" i="27"/>
  <c r="E183" i="27"/>
  <c r="M183" i="27"/>
  <c r="C184" i="27"/>
  <c r="D184" i="27"/>
  <c r="E184" i="27"/>
  <c r="M184" i="27"/>
  <c r="C185" i="27"/>
  <c r="D185" i="27"/>
  <c r="E185" i="27"/>
  <c r="M185" i="27"/>
  <c r="C186" i="27"/>
  <c r="D186" i="27"/>
  <c r="E186" i="27"/>
  <c r="M186" i="27"/>
  <c r="C187" i="27"/>
  <c r="D187" i="27"/>
  <c r="E187" i="27"/>
  <c r="M187" i="27"/>
  <c r="C188" i="27"/>
  <c r="D188" i="27"/>
  <c r="E188" i="27"/>
  <c r="M188" i="27"/>
  <c r="B194" i="27"/>
  <c r="B195" i="27"/>
  <c r="C3" i="27"/>
  <c r="C10" i="27"/>
  <c r="B201" i="27"/>
  <c r="D200" i="27"/>
  <c r="C200" i="27"/>
  <c r="B200" i="27"/>
  <c r="X13" i="27"/>
  <c r="D192" i="27"/>
  <c r="D193" i="27"/>
  <c r="D199" i="27"/>
  <c r="R13" i="27"/>
  <c r="C192" i="27"/>
  <c r="C193" i="27"/>
  <c r="C199" i="27"/>
  <c r="L54" i="27"/>
  <c r="L13" i="27"/>
  <c r="L14" i="27"/>
  <c r="L15" i="27"/>
  <c r="L16" i="27"/>
  <c r="L17" i="27"/>
  <c r="L18" i="27"/>
  <c r="L19" i="27"/>
  <c r="L20" i="27"/>
  <c r="L21" i="27"/>
  <c r="L22" i="27"/>
  <c r="L23" i="27"/>
  <c r="L24" i="27"/>
  <c r="L25" i="27"/>
  <c r="L26" i="27"/>
  <c r="L27" i="27"/>
  <c r="L28" i="27"/>
  <c r="L29" i="27"/>
  <c r="L30" i="27"/>
  <c r="L31" i="27"/>
  <c r="L32" i="27"/>
  <c r="L33" i="27"/>
  <c r="L34" i="27"/>
  <c r="L35" i="27"/>
  <c r="L36" i="27"/>
  <c r="L37" i="27"/>
  <c r="L38" i="27"/>
  <c r="L39" i="27"/>
  <c r="L40" i="27"/>
  <c r="L43" i="27"/>
  <c r="L41" i="27"/>
  <c r="L44" i="27"/>
  <c r="L42" i="27"/>
  <c r="L45" i="27"/>
  <c r="L46" i="27"/>
  <c r="L47" i="27"/>
  <c r="L48" i="27"/>
  <c r="L49" i="27"/>
  <c r="L50" i="27"/>
  <c r="L51" i="27"/>
  <c r="L53" i="27"/>
  <c r="L52" i="27"/>
  <c r="L55" i="27"/>
  <c r="L56" i="27"/>
  <c r="L57" i="27"/>
  <c r="L58" i="27"/>
  <c r="L59" i="27"/>
  <c r="L60" i="27"/>
  <c r="L61" i="27"/>
  <c r="L63" i="27"/>
  <c r="L62" i="27"/>
  <c r="L65" i="27"/>
  <c r="L64" i="27"/>
  <c r="L66" i="27"/>
  <c r="L67" i="27"/>
  <c r="L68" i="27"/>
  <c r="L69" i="27"/>
  <c r="L70" i="27"/>
  <c r="L71" i="27"/>
  <c r="L72" i="27"/>
  <c r="L73" i="27"/>
  <c r="L74" i="27"/>
  <c r="L75" i="27"/>
  <c r="L76" i="27"/>
  <c r="L77" i="27"/>
  <c r="L78" i="27"/>
  <c r="L79" i="27"/>
  <c r="L80" i="27"/>
  <c r="L81" i="27"/>
  <c r="L82" i="27"/>
  <c r="L83" i="27"/>
  <c r="L84" i="27"/>
  <c r="L85" i="27"/>
  <c r="L86" i="27"/>
  <c r="L87" i="27"/>
  <c r="L88" i="27"/>
  <c r="L89" i="27"/>
  <c r="L90" i="27"/>
  <c r="L91" i="27"/>
  <c r="L92" i="27"/>
  <c r="L93" i="27"/>
  <c r="L94" i="27"/>
  <c r="L95" i="27"/>
  <c r="L96" i="27"/>
  <c r="L97" i="27"/>
  <c r="L98" i="27"/>
  <c r="L99" i="27"/>
  <c r="L100" i="27"/>
  <c r="L101" i="27"/>
  <c r="L102" i="27"/>
  <c r="L103" i="27"/>
  <c r="L104" i="27"/>
  <c r="L105" i="27"/>
  <c r="L106" i="27"/>
  <c r="L107" i="27"/>
  <c r="L108" i="27"/>
  <c r="L109" i="27"/>
  <c r="L110" i="27"/>
  <c r="L111" i="27"/>
  <c r="L112" i="27"/>
  <c r="L113" i="27"/>
  <c r="L114" i="27"/>
  <c r="L115" i="27"/>
  <c r="L116" i="27"/>
  <c r="L117" i="27"/>
  <c r="L118" i="27"/>
  <c r="L119" i="27"/>
  <c r="L120" i="27"/>
  <c r="L121" i="27"/>
  <c r="L122" i="27"/>
  <c r="L123" i="27"/>
  <c r="L124" i="27"/>
  <c r="L125" i="27"/>
  <c r="L126" i="27"/>
  <c r="L127" i="27"/>
  <c r="L128" i="27"/>
  <c r="L129" i="27"/>
  <c r="L130" i="27"/>
  <c r="L131" i="27"/>
  <c r="L132" i="27"/>
  <c r="L133" i="27"/>
  <c r="L134" i="27"/>
  <c r="L135" i="27"/>
  <c r="L136" i="27"/>
  <c r="L137" i="27"/>
  <c r="L138" i="27"/>
  <c r="L139" i="27"/>
  <c r="L140" i="27"/>
  <c r="L141" i="27"/>
  <c r="L142" i="27"/>
  <c r="L143" i="27"/>
  <c r="L144" i="27"/>
  <c r="L145" i="27"/>
  <c r="L146" i="27"/>
  <c r="L147" i="27"/>
  <c r="L148" i="27"/>
  <c r="L149" i="27"/>
  <c r="L150" i="27"/>
  <c r="L151" i="27"/>
  <c r="L152" i="27"/>
  <c r="L153" i="27"/>
  <c r="L154" i="27"/>
  <c r="L155" i="27"/>
  <c r="L156" i="27"/>
  <c r="L157" i="27"/>
  <c r="L158" i="27"/>
  <c r="L159" i="27"/>
  <c r="L160" i="27"/>
  <c r="L161" i="27"/>
  <c r="L162" i="27"/>
  <c r="L163" i="27"/>
  <c r="L164" i="27"/>
  <c r="L165" i="27"/>
  <c r="L166" i="27"/>
  <c r="L167" i="27"/>
  <c r="L168" i="27"/>
  <c r="L169" i="27"/>
  <c r="L170" i="27"/>
  <c r="L171" i="27"/>
  <c r="L172" i="27"/>
  <c r="L173" i="27"/>
  <c r="L174" i="27"/>
  <c r="L175" i="27"/>
  <c r="L176" i="27"/>
  <c r="L177" i="27"/>
  <c r="L178" i="27"/>
  <c r="L179" i="27"/>
  <c r="L180" i="27"/>
  <c r="L181" i="27"/>
  <c r="L182" i="27"/>
  <c r="L183" i="27"/>
  <c r="L184" i="27"/>
  <c r="L185" i="27"/>
  <c r="L186" i="27"/>
  <c r="L187" i="27"/>
  <c r="L188" i="27"/>
  <c r="B192" i="27"/>
  <c r="B193" i="27"/>
  <c r="B199" i="27"/>
  <c r="D198" i="27"/>
  <c r="C198" i="27"/>
  <c r="B198" i="27"/>
  <c r="G22" i="27"/>
  <c r="I22" i="27"/>
  <c r="K22" i="27"/>
  <c r="H22" i="27"/>
  <c r="J22" i="27"/>
  <c r="G21" i="27"/>
  <c r="I21" i="27"/>
  <c r="K21" i="27"/>
  <c r="H21" i="27"/>
  <c r="J21" i="27"/>
  <c r="G20" i="27"/>
  <c r="I20" i="27"/>
  <c r="K20" i="27"/>
  <c r="G16" i="27"/>
  <c r="I16" i="27"/>
  <c r="K16" i="27"/>
  <c r="H20" i="27"/>
  <c r="J20" i="27"/>
  <c r="H16" i="27"/>
  <c r="J16" i="27"/>
  <c r="G19" i="27"/>
  <c r="I19" i="27"/>
  <c r="K19" i="27"/>
  <c r="H19" i="27"/>
  <c r="J19" i="27"/>
  <c r="G18" i="27"/>
  <c r="I18" i="27"/>
  <c r="K18" i="27"/>
  <c r="H18" i="27"/>
  <c r="J18" i="27"/>
  <c r="G17" i="27"/>
  <c r="I17" i="27"/>
  <c r="K17" i="27"/>
  <c r="H17" i="27"/>
  <c r="J17" i="27"/>
  <c r="G15" i="27"/>
  <c r="I15" i="27"/>
  <c r="K15" i="27"/>
  <c r="H15" i="27"/>
  <c r="J15" i="27"/>
  <c r="G14" i="27"/>
  <c r="I14" i="27"/>
  <c r="K14" i="27"/>
  <c r="H14" i="27"/>
  <c r="J14" i="27"/>
  <c r="G13" i="27"/>
  <c r="I13" i="27"/>
  <c r="K13" i="27"/>
  <c r="T13" i="27"/>
  <c r="H13" i="27"/>
  <c r="J13" i="27"/>
  <c r="N13" i="27"/>
  <c r="N14" i="31"/>
  <c r="O14" i="31"/>
  <c r="P14" i="31"/>
  <c r="Q14" i="31"/>
  <c r="R14" i="31"/>
  <c r="S14" i="31"/>
  <c r="T14" i="31"/>
  <c r="U14" i="31"/>
  <c r="V14" i="31"/>
  <c r="W14" i="31"/>
  <c r="X14" i="31"/>
  <c r="Y14" i="31"/>
  <c r="N15" i="31"/>
  <c r="O15" i="31"/>
  <c r="P15" i="31"/>
  <c r="Q15" i="31"/>
  <c r="R15" i="31"/>
  <c r="S15" i="31"/>
  <c r="T15" i="31"/>
  <c r="U15" i="31"/>
  <c r="V15" i="31"/>
  <c r="W15" i="31"/>
  <c r="X15" i="31"/>
  <c r="Y15" i="31"/>
  <c r="N16" i="31"/>
  <c r="O16" i="31"/>
  <c r="P16" i="31"/>
  <c r="Q16" i="31"/>
  <c r="R16" i="31"/>
  <c r="S16" i="31"/>
  <c r="T16" i="31"/>
  <c r="U16" i="31"/>
  <c r="V16" i="31"/>
  <c r="W16" i="31"/>
  <c r="X16" i="31"/>
  <c r="Y16" i="31"/>
  <c r="N17" i="31"/>
  <c r="O17" i="31"/>
  <c r="P17" i="31"/>
  <c r="Q17" i="31"/>
  <c r="R17" i="31"/>
  <c r="S17" i="31"/>
  <c r="T17" i="31"/>
  <c r="U17" i="31"/>
  <c r="V17" i="31"/>
  <c r="W17" i="31"/>
  <c r="X17" i="31"/>
  <c r="Y17" i="31"/>
  <c r="N18" i="31"/>
  <c r="O18" i="31"/>
  <c r="P18" i="31"/>
  <c r="Q18" i="31"/>
  <c r="R18" i="31"/>
  <c r="S18" i="31"/>
  <c r="T18" i="31"/>
  <c r="U18" i="31"/>
  <c r="V18" i="31"/>
  <c r="W18" i="31"/>
  <c r="X18" i="31"/>
  <c r="Y18" i="31"/>
  <c r="N19" i="31"/>
  <c r="O19" i="31"/>
  <c r="P19" i="31"/>
  <c r="Q19" i="31"/>
  <c r="R19" i="31"/>
  <c r="S19" i="31"/>
  <c r="T19" i="31"/>
  <c r="U19" i="31"/>
  <c r="V19" i="31"/>
  <c r="W19" i="31"/>
  <c r="X19" i="31"/>
  <c r="Y19" i="31"/>
  <c r="N20" i="31"/>
  <c r="O20" i="31"/>
  <c r="P20" i="31"/>
  <c r="Q20" i="31"/>
  <c r="R20" i="31"/>
  <c r="S20" i="31"/>
  <c r="T20" i="31"/>
  <c r="U20" i="31"/>
  <c r="V20" i="31"/>
  <c r="W20" i="31"/>
  <c r="X20" i="31"/>
  <c r="Y20" i="31"/>
  <c r="N21" i="31"/>
  <c r="O21" i="31"/>
  <c r="P21" i="31"/>
  <c r="Q21" i="31"/>
  <c r="R21" i="31"/>
  <c r="S21" i="31"/>
  <c r="T21" i="31"/>
  <c r="U21" i="31"/>
  <c r="V21" i="31"/>
  <c r="W21" i="31"/>
  <c r="X21" i="31"/>
  <c r="Y21" i="31"/>
  <c r="N22" i="31"/>
  <c r="O22" i="31"/>
  <c r="P22" i="31"/>
  <c r="Q22" i="31"/>
  <c r="R22" i="31"/>
  <c r="S22" i="31"/>
  <c r="T22" i="31"/>
  <c r="U22" i="31"/>
  <c r="V22" i="31"/>
  <c r="W22" i="31"/>
  <c r="X22" i="31"/>
  <c r="Y22" i="31"/>
  <c r="N23" i="31"/>
  <c r="O23" i="31"/>
  <c r="P23" i="31"/>
  <c r="Q23" i="31"/>
  <c r="R23" i="31"/>
  <c r="S23" i="31"/>
  <c r="T23" i="31"/>
  <c r="U23" i="31"/>
  <c r="V23" i="31"/>
  <c r="W23" i="31"/>
  <c r="X23" i="31"/>
  <c r="Y23" i="31"/>
  <c r="N24" i="31"/>
  <c r="O24" i="31"/>
  <c r="P24" i="31"/>
  <c r="Q24" i="31"/>
  <c r="R24" i="31"/>
  <c r="S24" i="31"/>
  <c r="T24" i="31"/>
  <c r="U24" i="31"/>
  <c r="V24" i="31"/>
  <c r="W24" i="31"/>
  <c r="X24" i="31"/>
  <c r="Y24" i="31"/>
  <c r="N25" i="31"/>
  <c r="O25" i="31"/>
  <c r="P25" i="31"/>
  <c r="Q25" i="31"/>
  <c r="R25" i="31"/>
  <c r="S25" i="31"/>
  <c r="T25" i="31"/>
  <c r="U25" i="31"/>
  <c r="V25" i="31"/>
  <c r="W25" i="31"/>
  <c r="X25" i="31"/>
  <c r="Y25" i="31"/>
  <c r="T13" i="31"/>
  <c r="W13" i="31"/>
  <c r="V13" i="31"/>
  <c r="U13" i="31"/>
  <c r="N13" i="31"/>
  <c r="Q13" i="31"/>
  <c r="P13" i="31"/>
  <c r="G25" i="31"/>
  <c r="I25" i="31"/>
  <c r="K25" i="31"/>
  <c r="H25" i="31"/>
  <c r="J25" i="31"/>
  <c r="G24" i="31"/>
  <c r="I24" i="31"/>
  <c r="K24" i="31"/>
  <c r="H24" i="31"/>
  <c r="J24" i="31"/>
  <c r="G23" i="31"/>
  <c r="I23" i="31"/>
  <c r="K23" i="31"/>
  <c r="H23" i="31"/>
  <c r="J23" i="31"/>
  <c r="G22" i="31"/>
  <c r="I22" i="31"/>
  <c r="K22" i="31"/>
  <c r="H22" i="31"/>
  <c r="J22" i="31"/>
  <c r="G21" i="31"/>
  <c r="I21" i="31"/>
  <c r="K21" i="31"/>
  <c r="H21" i="31"/>
  <c r="J21" i="31"/>
  <c r="G20" i="31"/>
  <c r="I20" i="31"/>
  <c r="K20" i="31"/>
  <c r="H20" i="31"/>
  <c r="J20" i="31"/>
  <c r="G19" i="31"/>
  <c r="I19" i="31"/>
  <c r="K19" i="31"/>
  <c r="H19" i="31"/>
  <c r="J19" i="31"/>
  <c r="G18" i="31"/>
  <c r="I18" i="31"/>
  <c r="K18" i="31"/>
  <c r="H18" i="31"/>
  <c r="J18" i="31"/>
  <c r="G17" i="31"/>
  <c r="I17" i="31"/>
  <c r="K17" i="31"/>
  <c r="H17" i="31"/>
  <c r="J17" i="31"/>
  <c r="G16" i="31"/>
  <c r="I16" i="31"/>
  <c r="K16" i="31"/>
  <c r="H16" i="31"/>
  <c r="J16" i="31"/>
  <c r="G15" i="31"/>
  <c r="I15" i="31"/>
  <c r="K15" i="31"/>
  <c r="H15" i="31"/>
  <c r="J15" i="31"/>
  <c r="G14" i="31"/>
  <c r="I14" i="31"/>
  <c r="K14" i="31"/>
  <c r="H14" i="31"/>
  <c r="J14" i="31"/>
  <c r="G13" i="31"/>
  <c r="I13" i="31"/>
  <c r="K13" i="31"/>
  <c r="Y13" i="31"/>
  <c r="H13" i="31"/>
  <c r="J13" i="31"/>
  <c r="X13" i="31"/>
  <c r="O13" i="31"/>
  <c r="S13" i="31"/>
  <c r="R13" i="31"/>
  <c r="T14" i="30"/>
  <c r="W14" i="30"/>
  <c r="V14" i="30"/>
  <c r="N14" i="30"/>
  <c r="Q14" i="30"/>
  <c r="P14" i="30"/>
  <c r="T13" i="30"/>
  <c r="W13" i="30"/>
  <c r="V13" i="30"/>
  <c r="N13" i="30"/>
  <c r="Q13" i="30"/>
  <c r="P13" i="30"/>
  <c r="G14" i="30"/>
  <c r="I14" i="30"/>
  <c r="K14" i="30"/>
  <c r="U14" i="30"/>
  <c r="Y14" i="30"/>
  <c r="H14" i="30"/>
  <c r="J14" i="30"/>
  <c r="X14" i="30"/>
  <c r="O14" i="30"/>
  <c r="S14" i="30"/>
  <c r="R14" i="30"/>
  <c r="G13" i="30"/>
  <c r="I13" i="30"/>
  <c r="K13" i="30"/>
  <c r="U13" i="30"/>
  <c r="Y13" i="30"/>
  <c r="H13" i="30"/>
  <c r="J13" i="30"/>
  <c r="X13" i="30"/>
  <c r="O13" i="30"/>
  <c r="S13" i="30"/>
  <c r="R13" i="30"/>
  <c r="N14" i="29"/>
  <c r="O14" i="29"/>
  <c r="P14" i="29"/>
  <c r="Q14" i="29"/>
  <c r="R14" i="29"/>
  <c r="S14" i="29"/>
  <c r="T14" i="29"/>
  <c r="U14" i="29"/>
  <c r="V14" i="29"/>
  <c r="W14" i="29"/>
  <c r="X14" i="29"/>
  <c r="Y14" i="29"/>
  <c r="N15" i="29"/>
  <c r="O15" i="29"/>
  <c r="P15" i="29"/>
  <c r="Q15" i="29"/>
  <c r="R15" i="29"/>
  <c r="S15" i="29"/>
  <c r="T15" i="29"/>
  <c r="U15" i="29"/>
  <c r="V15" i="29"/>
  <c r="W15" i="29"/>
  <c r="X15" i="29"/>
  <c r="Y15" i="29"/>
  <c r="N16" i="29"/>
  <c r="O16" i="29"/>
  <c r="P16" i="29"/>
  <c r="Q16" i="29"/>
  <c r="R16" i="29"/>
  <c r="S16" i="29"/>
  <c r="T16" i="29"/>
  <c r="U16" i="29"/>
  <c r="V16" i="29"/>
  <c r="W16" i="29"/>
  <c r="X16" i="29"/>
  <c r="Y16" i="29"/>
  <c r="N17" i="29"/>
  <c r="O17" i="29"/>
  <c r="P17" i="29"/>
  <c r="Q17" i="29"/>
  <c r="R17" i="29"/>
  <c r="S17" i="29"/>
  <c r="T17" i="29"/>
  <c r="U17" i="29"/>
  <c r="V17" i="29"/>
  <c r="W17" i="29"/>
  <c r="X17" i="29"/>
  <c r="Y17" i="29"/>
  <c r="N18" i="29"/>
  <c r="O18" i="29"/>
  <c r="P18" i="29"/>
  <c r="Q18" i="29"/>
  <c r="R18" i="29"/>
  <c r="S18" i="29"/>
  <c r="T18" i="29"/>
  <c r="U18" i="29"/>
  <c r="V18" i="29"/>
  <c r="W18" i="29"/>
  <c r="X18" i="29"/>
  <c r="Y18" i="29"/>
  <c r="N19" i="29"/>
  <c r="O19" i="29"/>
  <c r="P19" i="29"/>
  <c r="Q19" i="29"/>
  <c r="R19" i="29"/>
  <c r="S19" i="29"/>
  <c r="T19" i="29"/>
  <c r="U19" i="29"/>
  <c r="V19" i="29"/>
  <c r="W19" i="29"/>
  <c r="X19" i="29"/>
  <c r="Y19" i="29"/>
  <c r="N20" i="29"/>
  <c r="O20" i="29"/>
  <c r="P20" i="29"/>
  <c r="Q20" i="29"/>
  <c r="R20" i="29"/>
  <c r="S20" i="29"/>
  <c r="T20" i="29"/>
  <c r="U20" i="29"/>
  <c r="V20" i="29"/>
  <c r="W20" i="29"/>
  <c r="X20" i="29"/>
  <c r="Y20" i="29"/>
  <c r="N21" i="29"/>
  <c r="O21" i="29"/>
  <c r="P21" i="29"/>
  <c r="Q21" i="29"/>
  <c r="R21" i="29"/>
  <c r="S21" i="29"/>
  <c r="T21" i="29"/>
  <c r="U21" i="29"/>
  <c r="V21" i="29"/>
  <c r="W21" i="29"/>
  <c r="X21" i="29"/>
  <c r="Y21" i="29"/>
  <c r="N22" i="29"/>
  <c r="O22" i="29"/>
  <c r="P22" i="29"/>
  <c r="Q22" i="29"/>
  <c r="R22" i="29"/>
  <c r="S22" i="29"/>
  <c r="T22" i="29"/>
  <c r="U22" i="29"/>
  <c r="V22" i="29"/>
  <c r="W22" i="29"/>
  <c r="X22" i="29"/>
  <c r="Y22" i="29"/>
  <c r="N23" i="29"/>
  <c r="O23" i="29"/>
  <c r="P23" i="29"/>
  <c r="Q23" i="29"/>
  <c r="R23" i="29"/>
  <c r="S23" i="29"/>
  <c r="T23" i="29"/>
  <c r="U23" i="29"/>
  <c r="V23" i="29"/>
  <c r="W23" i="29"/>
  <c r="X23" i="29"/>
  <c r="Y23" i="29"/>
  <c r="N24" i="29"/>
  <c r="O24" i="29"/>
  <c r="P24" i="29"/>
  <c r="Q24" i="29"/>
  <c r="R24" i="29"/>
  <c r="S24" i="29"/>
  <c r="T24" i="29"/>
  <c r="U24" i="29"/>
  <c r="V24" i="29"/>
  <c r="W24" i="29"/>
  <c r="X24" i="29"/>
  <c r="Y24" i="29"/>
  <c r="N25" i="29"/>
  <c r="O25" i="29"/>
  <c r="P25" i="29"/>
  <c r="Q25" i="29"/>
  <c r="R25" i="29"/>
  <c r="S25" i="29"/>
  <c r="T25" i="29"/>
  <c r="U25" i="29"/>
  <c r="V25" i="29"/>
  <c r="W25" i="29"/>
  <c r="X25" i="29"/>
  <c r="Y25" i="29"/>
  <c r="T13" i="29"/>
  <c r="W13" i="29"/>
  <c r="V13" i="29"/>
  <c r="U13" i="29"/>
  <c r="N13" i="29"/>
  <c r="Q13" i="29"/>
  <c r="P13" i="29"/>
  <c r="G22" i="29"/>
  <c r="I22" i="29"/>
  <c r="K22" i="29"/>
  <c r="H22" i="29"/>
  <c r="J22" i="29"/>
  <c r="G21" i="29"/>
  <c r="I21" i="29"/>
  <c r="K21" i="29"/>
  <c r="H21" i="29"/>
  <c r="J21" i="29"/>
  <c r="G20" i="29"/>
  <c r="I20" i="29"/>
  <c r="K20" i="29"/>
  <c r="H20" i="29"/>
  <c r="J20" i="29"/>
  <c r="G19" i="29"/>
  <c r="I19" i="29"/>
  <c r="K19" i="29"/>
  <c r="H19" i="29"/>
  <c r="J19" i="29"/>
  <c r="G18" i="29"/>
  <c r="I18" i="29"/>
  <c r="K18" i="29"/>
  <c r="H18" i="29"/>
  <c r="J18" i="29"/>
  <c r="G17" i="29"/>
  <c r="I17" i="29"/>
  <c r="K17" i="29"/>
  <c r="H17" i="29"/>
  <c r="J17" i="29"/>
  <c r="G16" i="29"/>
  <c r="I16" i="29"/>
  <c r="K16" i="29"/>
  <c r="H16" i="29"/>
  <c r="J16" i="29"/>
  <c r="G15" i="29"/>
  <c r="I15" i="29"/>
  <c r="K15" i="29"/>
  <c r="H15" i="29"/>
  <c r="J15" i="29"/>
  <c r="G14" i="29"/>
  <c r="I14" i="29"/>
  <c r="K14" i="29"/>
  <c r="H14" i="29"/>
  <c r="J14" i="29"/>
  <c r="G13" i="29"/>
  <c r="I13" i="29"/>
  <c r="K13" i="29"/>
  <c r="Y13" i="29"/>
  <c r="H13" i="29"/>
  <c r="J13" i="29"/>
  <c r="X13" i="29"/>
  <c r="O13" i="29"/>
  <c r="S13" i="29"/>
  <c r="R13" i="29"/>
  <c r="N14" i="28"/>
  <c r="O14" i="28"/>
  <c r="P14" i="28"/>
  <c r="Q14" i="28"/>
  <c r="R14" i="28"/>
  <c r="S14" i="28"/>
  <c r="T14" i="28"/>
  <c r="U14" i="28"/>
  <c r="V14" i="28"/>
  <c r="W14" i="28"/>
  <c r="X14" i="28"/>
  <c r="Y14" i="28"/>
  <c r="N15" i="28"/>
  <c r="O15" i="28"/>
  <c r="P15" i="28"/>
  <c r="Q15" i="28"/>
  <c r="R15" i="28"/>
  <c r="S15" i="28"/>
  <c r="T15" i="28"/>
  <c r="U15" i="28"/>
  <c r="V15" i="28"/>
  <c r="W15" i="28"/>
  <c r="X15" i="28"/>
  <c r="Y15" i="28"/>
  <c r="N16" i="28"/>
  <c r="O16" i="28"/>
  <c r="P16" i="28"/>
  <c r="Q16" i="28"/>
  <c r="R16" i="28"/>
  <c r="S16" i="28"/>
  <c r="T16" i="28"/>
  <c r="U16" i="28"/>
  <c r="V16" i="28"/>
  <c r="W16" i="28"/>
  <c r="X16" i="28"/>
  <c r="Y16" i="28"/>
  <c r="N17" i="28"/>
  <c r="O17" i="28"/>
  <c r="P17" i="28"/>
  <c r="Q17" i="28"/>
  <c r="R17" i="28"/>
  <c r="S17" i="28"/>
  <c r="T17" i="28"/>
  <c r="U17" i="28"/>
  <c r="V17" i="28"/>
  <c r="W17" i="28"/>
  <c r="X17" i="28"/>
  <c r="Y17" i="28"/>
  <c r="N18" i="28"/>
  <c r="O18" i="28"/>
  <c r="P18" i="28"/>
  <c r="Q18" i="28"/>
  <c r="R18" i="28"/>
  <c r="S18" i="28"/>
  <c r="T18" i="28"/>
  <c r="U18" i="28"/>
  <c r="V18" i="28"/>
  <c r="W18" i="28"/>
  <c r="X18" i="28"/>
  <c r="Y18" i="28"/>
  <c r="N19" i="28"/>
  <c r="O19" i="28"/>
  <c r="P19" i="28"/>
  <c r="Q19" i="28"/>
  <c r="R19" i="28"/>
  <c r="S19" i="28"/>
  <c r="T19" i="28"/>
  <c r="U19" i="28"/>
  <c r="V19" i="28"/>
  <c r="W19" i="28"/>
  <c r="X19" i="28"/>
  <c r="Y19" i="28"/>
  <c r="N20" i="28"/>
  <c r="O20" i="28"/>
  <c r="P20" i="28"/>
  <c r="Q20" i="28"/>
  <c r="R20" i="28"/>
  <c r="S20" i="28"/>
  <c r="T20" i="28"/>
  <c r="U20" i="28"/>
  <c r="V20" i="28"/>
  <c r="W20" i="28"/>
  <c r="X20" i="28"/>
  <c r="Y20" i="28"/>
  <c r="N21" i="28"/>
  <c r="O21" i="28"/>
  <c r="P21" i="28"/>
  <c r="Q21" i="28"/>
  <c r="R21" i="28"/>
  <c r="S21" i="28"/>
  <c r="T21" i="28"/>
  <c r="U21" i="28"/>
  <c r="V21" i="28"/>
  <c r="W21" i="28"/>
  <c r="X21" i="28"/>
  <c r="Y21" i="28"/>
  <c r="N22" i="28"/>
  <c r="O22" i="28"/>
  <c r="P22" i="28"/>
  <c r="Q22" i="28"/>
  <c r="R22" i="28"/>
  <c r="S22" i="28"/>
  <c r="T22" i="28"/>
  <c r="U22" i="28"/>
  <c r="V22" i="28"/>
  <c r="W22" i="28"/>
  <c r="X22" i="28"/>
  <c r="Y22" i="28"/>
  <c r="T13" i="28"/>
  <c r="W13" i="28"/>
  <c r="V13" i="28"/>
  <c r="N13" i="28"/>
  <c r="Q13" i="28"/>
  <c r="P13" i="28"/>
  <c r="U13" i="28"/>
  <c r="Y13" i="28"/>
  <c r="D28" i="28"/>
  <c r="D29" i="28"/>
  <c r="C2" i="28"/>
  <c r="C9" i="28"/>
  <c r="D35" i="28"/>
  <c r="O13" i="28"/>
  <c r="S13" i="28"/>
  <c r="C28" i="28"/>
  <c r="C29" i="28"/>
  <c r="C35" i="28"/>
  <c r="D34" i="28"/>
  <c r="C34" i="28"/>
  <c r="X13" i="28"/>
  <c r="D26" i="28"/>
  <c r="D27" i="28"/>
  <c r="D33" i="28"/>
  <c r="R13" i="28"/>
  <c r="C26" i="28"/>
  <c r="C27" i="28"/>
  <c r="C33" i="28"/>
  <c r="D32" i="28"/>
  <c r="C32" i="28"/>
  <c r="G22" i="28"/>
  <c r="I22" i="28"/>
  <c r="K22" i="28"/>
  <c r="H22" i="28"/>
  <c r="J22" i="28"/>
  <c r="G21" i="28"/>
  <c r="I21" i="28"/>
  <c r="K21" i="28"/>
  <c r="H21" i="28"/>
  <c r="J21" i="28"/>
  <c r="G20" i="28"/>
  <c r="I20" i="28"/>
  <c r="K20" i="28"/>
  <c r="H20" i="28"/>
  <c r="J20" i="28"/>
  <c r="G19" i="28"/>
  <c r="I19" i="28"/>
  <c r="K19" i="28"/>
  <c r="H19" i="28"/>
  <c r="J19" i="28"/>
  <c r="G18" i="28"/>
  <c r="I18" i="28"/>
  <c r="K18" i="28"/>
  <c r="H18" i="28"/>
  <c r="J18" i="28"/>
  <c r="G17" i="28"/>
  <c r="I17" i="28"/>
  <c r="K17" i="28"/>
  <c r="H17" i="28"/>
  <c r="J17" i="28"/>
  <c r="G16" i="28"/>
  <c r="I16" i="28"/>
  <c r="K16" i="28"/>
  <c r="H16" i="28"/>
  <c r="J16" i="28"/>
  <c r="G15" i="28"/>
  <c r="I15" i="28"/>
  <c r="K15" i="28"/>
  <c r="H15" i="28"/>
  <c r="J15" i="28"/>
  <c r="G14" i="28"/>
  <c r="I14" i="28"/>
  <c r="K14" i="28"/>
  <c r="H14" i="28"/>
  <c r="J14" i="28"/>
  <c r="G13" i="28"/>
  <c r="I13" i="28"/>
  <c r="K13" i="28"/>
  <c r="H13" i="28"/>
  <c r="J13" i="28"/>
  <c r="T13" i="19"/>
  <c r="V13" i="19"/>
  <c r="N13" i="19"/>
  <c r="Q13" i="19"/>
  <c r="P13" i="19"/>
  <c r="U13" i="19"/>
  <c r="W13" i="19"/>
  <c r="Y13" i="19"/>
  <c r="X13" i="19"/>
  <c r="O13" i="19"/>
  <c r="S13" i="19"/>
  <c r="R13" i="19"/>
  <c r="T13" i="26"/>
  <c r="U13" i="26"/>
  <c r="V13" i="26"/>
  <c r="W13" i="26"/>
  <c r="Y13" i="26"/>
  <c r="D19" i="26"/>
  <c r="D20" i="26"/>
  <c r="N13" i="26"/>
  <c r="O13" i="26"/>
  <c r="P13" i="26"/>
  <c r="Q13" i="26"/>
  <c r="S13" i="26"/>
  <c r="C19" i="26"/>
  <c r="X13" i="26"/>
  <c r="D17" i="26"/>
  <c r="R13" i="26"/>
  <c r="C17" i="26"/>
  <c r="G13" i="26"/>
  <c r="I13" i="26"/>
  <c r="K13" i="26"/>
  <c r="H13" i="26"/>
  <c r="J13" i="26"/>
  <c r="T31" i="25"/>
  <c r="W31" i="25"/>
  <c r="N31" i="25"/>
  <c r="Q31" i="25"/>
  <c r="N14" i="25"/>
  <c r="O14" i="25"/>
  <c r="P14" i="25"/>
  <c r="Q14" i="25"/>
  <c r="R14" i="25"/>
  <c r="S14" i="25"/>
  <c r="T14" i="25"/>
  <c r="U14" i="25"/>
  <c r="V14" i="25"/>
  <c r="W14" i="25"/>
  <c r="X14" i="25"/>
  <c r="Y14" i="25"/>
  <c r="N15" i="25"/>
  <c r="O15" i="25"/>
  <c r="P15" i="25"/>
  <c r="Q15" i="25"/>
  <c r="R15" i="25"/>
  <c r="S15" i="25"/>
  <c r="T15" i="25"/>
  <c r="U15" i="25"/>
  <c r="V15" i="25"/>
  <c r="W15" i="25"/>
  <c r="X15" i="25"/>
  <c r="Y15" i="25"/>
  <c r="N16" i="25"/>
  <c r="O16" i="25"/>
  <c r="P16" i="25"/>
  <c r="Q16" i="25"/>
  <c r="R16" i="25"/>
  <c r="S16" i="25"/>
  <c r="T16" i="25"/>
  <c r="U16" i="25"/>
  <c r="V16" i="25"/>
  <c r="W16" i="25"/>
  <c r="X16" i="25"/>
  <c r="Y16" i="25"/>
  <c r="N17" i="25"/>
  <c r="O17" i="25"/>
  <c r="P17" i="25"/>
  <c r="Q17" i="25"/>
  <c r="R17" i="25"/>
  <c r="S17" i="25"/>
  <c r="T17" i="25"/>
  <c r="U17" i="25"/>
  <c r="V17" i="25"/>
  <c r="W17" i="25"/>
  <c r="X17" i="25"/>
  <c r="Y17" i="25"/>
  <c r="N18" i="25"/>
  <c r="O18" i="25"/>
  <c r="P18" i="25"/>
  <c r="Q18" i="25"/>
  <c r="R18" i="25"/>
  <c r="S18" i="25"/>
  <c r="T18" i="25"/>
  <c r="U18" i="25"/>
  <c r="V18" i="25"/>
  <c r="W18" i="25"/>
  <c r="X18" i="25"/>
  <c r="Y18" i="25"/>
  <c r="N19" i="25"/>
  <c r="O19" i="25"/>
  <c r="P19" i="25"/>
  <c r="Q19" i="25"/>
  <c r="R19" i="25"/>
  <c r="S19" i="25"/>
  <c r="T19" i="25"/>
  <c r="U19" i="25"/>
  <c r="V19" i="25"/>
  <c r="W19" i="25"/>
  <c r="X19" i="25"/>
  <c r="Y19" i="25"/>
  <c r="N20" i="25"/>
  <c r="O20" i="25"/>
  <c r="P20" i="25"/>
  <c r="Q20" i="25"/>
  <c r="R20" i="25"/>
  <c r="S20" i="25"/>
  <c r="T20" i="25"/>
  <c r="U20" i="25"/>
  <c r="V20" i="25"/>
  <c r="W20" i="25"/>
  <c r="X20" i="25"/>
  <c r="Y20" i="25"/>
  <c r="N21" i="25"/>
  <c r="O21" i="25"/>
  <c r="P21" i="25"/>
  <c r="Q21" i="25"/>
  <c r="R21" i="25"/>
  <c r="S21" i="25"/>
  <c r="T21" i="25"/>
  <c r="U21" i="25"/>
  <c r="V21" i="25"/>
  <c r="W21" i="25"/>
  <c r="X21" i="25"/>
  <c r="Y21" i="25"/>
  <c r="N22" i="25"/>
  <c r="O22" i="25"/>
  <c r="P22" i="25"/>
  <c r="Q22" i="25"/>
  <c r="R22" i="25"/>
  <c r="S22" i="25"/>
  <c r="T22" i="25"/>
  <c r="U22" i="25"/>
  <c r="V22" i="25"/>
  <c r="W22" i="25"/>
  <c r="X22" i="25"/>
  <c r="Y22" i="25"/>
  <c r="N23" i="25"/>
  <c r="O23" i="25"/>
  <c r="P23" i="25"/>
  <c r="Q23" i="25"/>
  <c r="R23" i="25"/>
  <c r="S23" i="25"/>
  <c r="T23" i="25"/>
  <c r="U23" i="25"/>
  <c r="V23" i="25"/>
  <c r="W23" i="25"/>
  <c r="X23" i="25"/>
  <c r="Y23" i="25"/>
  <c r="N24" i="25"/>
  <c r="O24" i="25"/>
  <c r="P24" i="25"/>
  <c r="Q24" i="25"/>
  <c r="R24" i="25"/>
  <c r="S24" i="25"/>
  <c r="T24" i="25"/>
  <c r="U24" i="25"/>
  <c r="V24" i="25"/>
  <c r="W24" i="25"/>
  <c r="X24" i="25"/>
  <c r="Y24" i="25"/>
  <c r="N25" i="25"/>
  <c r="O25" i="25"/>
  <c r="P25" i="25"/>
  <c r="Q25" i="25"/>
  <c r="R25" i="25"/>
  <c r="S25" i="25"/>
  <c r="T25" i="25"/>
  <c r="U25" i="25"/>
  <c r="V25" i="25"/>
  <c r="W25" i="25"/>
  <c r="X25" i="25"/>
  <c r="Y25" i="25"/>
  <c r="N26" i="25"/>
  <c r="O26" i="25"/>
  <c r="P26" i="25"/>
  <c r="Q26" i="25"/>
  <c r="R26" i="25"/>
  <c r="S26" i="25"/>
  <c r="T26" i="25"/>
  <c r="U26" i="25"/>
  <c r="V26" i="25"/>
  <c r="W26" i="25"/>
  <c r="X26" i="25"/>
  <c r="Y26" i="25"/>
  <c r="N27" i="25"/>
  <c r="O27" i="25"/>
  <c r="P27" i="25"/>
  <c r="Q27" i="25"/>
  <c r="R27" i="25"/>
  <c r="S27" i="25"/>
  <c r="T27" i="25"/>
  <c r="U27" i="25"/>
  <c r="V27" i="25"/>
  <c r="W27" i="25"/>
  <c r="X27" i="25"/>
  <c r="Y27" i="25"/>
  <c r="N28" i="25"/>
  <c r="O28" i="25"/>
  <c r="P28" i="25"/>
  <c r="Q28" i="25"/>
  <c r="R28" i="25"/>
  <c r="S28" i="25"/>
  <c r="T28" i="25"/>
  <c r="U28" i="25"/>
  <c r="V28" i="25"/>
  <c r="W28" i="25"/>
  <c r="X28" i="25"/>
  <c r="Y28" i="25"/>
  <c r="N29" i="25"/>
  <c r="O29" i="25"/>
  <c r="P29" i="25"/>
  <c r="Q29" i="25"/>
  <c r="R29" i="25"/>
  <c r="S29" i="25"/>
  <c r="T29" i="25"/>
  <c r="U29" i="25"/>
  <c r="V29" i="25"/>
  <c r="W29" i="25"/>
  <c r="X29" i="25"/>
  <c r="Y29" i="25"/>
  <c r="N30" i="25"/>
  <c r="O30" i="25"/>
  <c r="P30" i="25"/>
  <c r="Q30" i="25"/>
  <c r="R30" i="25"/>
  <c r="S30" i="25"/>
  <c r="T30" i="25"/>
  <c r="U30" i="25"/>
  <c r="V30" i="25"/>
  <c r="W30" i="25"/>
  <c r="X30" i="25"/>
  <c r="Y30" i="25"/>
  <c r="R31" i="25"/>
  <c r="S31" i="25"/>
  <c r="X31" i="25"/>
  <c r="Y31" i="25"/>
  <c r="T13" i="25"/>
  <c r="W13" i="25"/>
  <c r="V13" i="25"/>
  <c r="U13" i="25"/>
  <c r="N13" i="25"/>
  <c r="Q13" i="25"/>
  <c r="P13" i="25"/>
  <c r="Y13" i="25"/>
  <c r="D37" i="25"/>
  <c r="D38" i="25"/>
  <c r="C2" i="25"/>
  <c r="C9" i="25"/>
  <c r="D44" i="25"/>
  <c r="O13" i="25"/>
  <c r="S13" i="25"/>
  <c r="C37" i="25"/>
  <c r="C38" i="25"/>
  <c r="C44" i="25"/>
  <c r="D43" i="25"/>
  <c r="C43" i="25"/>
  <c r="X13" i="25"/>
  <c r="D35" i="25"/>
  <c r="D36" i="25"/>
  <c r="D42" i="25"/>
  <c r="R13" i="25"/>
  <c r="C35" i="25"/>
  <c r="C36" i="25"/>
  <c r="C42" i="25"/>
  <c r="D41" i="25"/>
  <c r="C41" i="25"/>
  <c r="G30" i="25"/>
  <c r="I30" i="25"/>
  <c r="K30" i="25"/>
  <c r="H30" i="25"/>
  <c r="J30" i="25"/>
  <c r="G29" i="25"/>
  <c r="I29" i="25"/>
  <c r="K29" i="25"/>
  <c r="H29" i="25"/>
  <c r="J29" i="25"/>
  <c r="G28" i="25"/>
  <c r="I28" i="25"/>
  <c r="K28" i="25"/>
  <c r="H28" i="25"/>
  <c r="J28" i="25"/>
  <c r="G27" i="25"/>
  <c r="I27" i="25"/>
  <c r="K27" i="25"/>
  <c r="H27" i="25"/>
  <c r="J27" i="25"/>
  <c r="G26" i="25"/>
  <c r="I26" i="25"/>
  <c r="K26" i="25"/>
  <c r="H26" i="25"/>
  <c r="J26" i="25"/>
  <c r="G25" i="25"/>
  <c r="I25" i="25"/>
  <c r="K25" i="25"/>
  <c r="H25" i="25"/>
  <c r="J25" i="25"/>
  <c r="G24" i="25"/>
  <c r="I24" i="25"/>
  <c r="K24" i="25"/>
  <c r="H24" i="25"/>
  <c r="J24" i="25"/>
  <c r="G23" i="25"/>
  <c r="I23" i="25"/>
  <c r="K23" i="25"/>
  <c r="H23" i="25"/>
  <c r="J23" i="25"/>
  <c r="G22" i="25"/>
  <c r="I22" i="25"/>
  <c r="K22" i="25"/>
  <c r="H22" i="25"/>
  <c r="J22" i="25"/>
  <c r="G21" i="25"/>
  <c r="I21" i="25"/>
  <c r="K21" i="25"/>
  <c r="H21" i="25"/>
  <c r="J21" i="25"/>
  <c r="G20" i="25"/>
  <c r="I20" i="25"/>
  <c r="K20" i="25"/>
  <c r="H20" i="25"/>
  <c r="J20" i="25"/>
  <c r="G19" i="25"/>
  <c r="I19" i="25"/>
  <c r="K19" i="25"/>
  <c r="H19" i="25"/>
  <c r="J19" i="25"/>
  <c r="G18" i="25"/>
  <c r="I18" i="25"/>
  <c r="K18" i="25"/>
  <c r="H18" i="25"/>
  <c r="J18" i="25"/>
  <c r="G17" i="25"/>
  <c r="I17" i="25"/>
  <c r="K17" i="25"/>
  <c r="H17" i="25"/>
  <c r="J17" i="25"/>
  <c r="G16" i="25"/>
  <c r="I16" i="25"/>
  <c r="K16" i="25"/>
  <c r="H16" i="25"/>
  <c r="J16" i="25"/>
  <c r="G15" i="25"/>
  <c r="I15" i="25"/>
  <c r="K15" i="25"/>
  <c r="H15" i="25"/>
  <c r="J15" i="25"/>
  <c r="G14" i="25"/>
  <c r="I14" i="25"/>
  <c r="K14" i="25"/>
  <c r="H14" i="25"/>
  <c r="J14" i="25"/>
  <c r="G13" i="25"/>
  <c r="I13" i="25"/>
  <c r="K13" i="25"/>
  <c r="H13" i="25"/>
  <c r="J13" i="25"/>
  <c r="T33" i="24"/>
  <c r="U33" i="24"/>
  <c r="V33" i="24"/>
  <c r="W33" i="24"/>
  <c r="T21" i="23"/>
  <c r="U21" i="23"/>
  <c r="V21" i="23"/>
  <c r="W21" i="23"/>
  <c r="X21" i="23"/>
  <c r="X33" i="24"/>
  <c r="T32" i="24"/>
  <c r="U32" i="24"/>
  <c r="V32" i="24"/>
  <c r="W32" i="24"/>
  <c r="T22" i="23"/>
  <c r="U22" i="23"/>
  <c r="V22" i="23"/>
  <c r="W22" i="23"/>
  <c r="X22" i="23"/>
  <c r="X32" i="24"/>
  <c r="Y22" i="23"/>
  <c r="Y32" i="24"/>
  <c r="Y21" i="23"/>
  <c r="Y33" i="24"/>
  <c r="N33" i="24"/>
  <c r="O33" i="24"/>
  <c r="P33" i="24"/>
  <c r="Q33" i="24"/>
  <c r="N21" i="23"/>
  <c r="O21" i="23"/>
  <c r="P21" i="23"/>
  <c r="Q21" i="23"/>
  <c r="S21" i="23"/>
  <c r="S33" i="24"/>
  <c r="N32" i="24"/>
  <c r="O32" i="24"/>
  <c r="P32" i="24"/>
  <c r="Q32" i="24"/>
  <c r="N22" i="23"/>
  <c r="O22" i="23"/>
  <c r="P22" i="23"/>
  <c r="Q22" i="23"/>
  <c r="S22" i="23"/>
  <c r="S32" i="24"/>
  <c r="R21" i="23"/>
  <c r="R33" i="24"/>
  <c r="R22" i="23"/>
  <c r="R32" i="24"/>
  <c r="T36" i="24"/>
  <c r="W36" i="24"/>
  <c r="N36" i="24"/>
  <c r="Q36" i="24"/>
  <c r="N14" i="24"/>
  <c r="O14" i="24"/>
  <c r="P14" i="24"/>
  <c r="Q14" i="24"/>
  <c r="R14" i="24"/>
  <c r="S14" i="24"/>
  <c r="T14" i="24"/>
  <c r="U14" i="24"/>
  <c r="V14" i="24"/>
  <c r="W14" i="24"/>
  <c r="X14" i="24"/>
  <c r="Y14" i="24"/>
  <c r="N15" i="24"/>
  <c r="O15" i="24"/>
  <c r="P15" i="24"/>
  <c r="Q15" i="24"/>
  <c r="R15" i="24"/>
  <c r="S15" i="24"/>
  <c r="T15" i="24"/>
  <c r="U15" i="24"/>
  <c r="V15" i="24"/>
  <c r="W15" i="24"/>
  <c r="X15" i="24"/>
  <c r="Y15" i="24"/>
  <c r="N16" i="24"/>
  <c r="O16" i="24"/>
  <c r="P16" i="24"/>
  <c r="Q16" i="24"/>
  <c r="R16" i="24"/>
  <c r="S16" i="24"/>
  <c r="T16" i="24"/>
  <c r="U16" i="24"/>
  <c r="V16" i="24"/>
  <c r="W16" i="24"/>
  <c r="X16" i="24"/>
  <c r="Y16" i="24"/>
  <c r="N17" i="24"/>
  <c r="O17" i="24"/>
  <c r="P17" i="24"/>
  <c r="Q17" i="24"/>
  <c r="R17" i="24"/>
  <c r="S17" i="24"/>
  <c r="T17" i="24"/>
  <c r="U17" i="24"/>
  <c r="V17" i="24"/>
  <c r="W17" i="24"/>
  <c r="X17" i="24"/>
  <c r="Y17" i="24"/>
  <c r="N18" i="24"/>
  <c r="O18" i="24"/>
  <c r="P18" i="24"/>
  <c r="Q18" i="24"/>
  <c r="R18" i="24"/>
  <c r="S18" i="24"/>
  <c r="T18" i="24"/>
  <c r="U18" i="24"/>
  <c r="V18" i="24"/>
  <c r="W18" i="24"/>
  <c r="X18" i="24"/>
  <c r="Y18" i="24"/>
  <c r="N19" i="24"/>
  <c r="O19" i="24"/>
  <c r="P19" i="24"/>
  <c r="Q19" i="24"/>
  <c r="R19" i="24"/>
  <c r="S19" i="24"/>
  <c r="T19" i="24"/>
  <c r="U19" i="24"/>
  <c r="V19" i="24"/>
  <c r="W19" i="24"/>
  <c r="X19" i="24"/>
  <c r="Y19" i="24"/>
  <c r="N20" i="24"/>
  <c r="O20" i="24"/>
  <c r="P20" i="24"/>
  <c r="Q20" i="24"/>
  <c r="R20" i="24"/>
  <c r="S20" i="24"/>
  <c r="T20" i="24"/>
  <c r="U20" i="24"/>
  <c r="V20" i="24"/>
  <c r="W20" i="24"/>
  <c r="X20" i="24"/>
  <c r="Y20" i="24"/>
  <c r="N21" i="24"/>
  <c r="O21" i="24"/>
  <c r="P21" i="24"/>
  <c r="Q21" i="24"/>
  <c r="R21" i="24"/>
  <c r="S21" i="24"/>
  <c r="T21" i="24"/>
  <c r="U21" i="24"/>
  <c r="V21" i="24"/>
  <c r="W21" i="24"/>
  <c r="X21" i="24"/>
  <c r="Y21" i="24"/>
  <c r="N22" i="24"/>
  <c r="O22" i="24"/>
  <c r="P22" i="24"/>
  <c r="Q22" i="24"/>
  <c r="R22" i="24"/>
  <c r="S22" i="24"/>
  <c r="T22" i="24"/>
  <c r="U22" i="24"/>
  <c r="V22" i="24"/>
  <c r="W22" i="24"/>
  <c r="X22" i="24"/>
  <c r="Y22" i="24"/>
  <c r="N23" i="24"/>
  <c r="O23" i="24"/>
  <c r="P23" i="24"/>
  <c r="Q23" i="24"/>
  <c r="R23" i="24"/>
  <c r="S23" i="24"/>
  <c r="T23" i="24"/>
  <c r="U23" i="24"/>
  <c r="V23" i="24"/>
  <c r="W23" i="24"/>
  <c r="X23" i="24"/>
  <c r="Y23" i="24"/>
  <c r="N24" i="24"/>
  <c r="O24" i="24"/>
  <c r="P24" i="24"/>
  <c r="Q24" i="24"/>
  <c r="R24" i="24"/>
  <c r="S24" i="24"/>
  <c r="T24" i="24"/>
  <c r="U24" i="24"/>
  <c r="V24" i="24"/>
  <c r="W24" i="24"/>
  <c r="X24" i="24"/>
  <c r="Y24" i="24"/>
  <c r="N25" i="24"/>
  <c r="O25" i="24"/>
  <c r="P25" i="24"/>
  <c r="Q25" i="24"/>
  <c r="R25" i="24"/>
  <c r="S25" i="24"/>
  <c r="T25" i="24"/>
  <c r="U25" i="24"/>
  <c r="V25" i="24"/>
  <c r="W25" i="24"/>
  <c r="X25" i="24"/>
  <c r="Y25" i="24"/>
  <c r="N26" i="24"/>
  <c r="O26" i="24"/>
  <c r="P26" i="24"/>
  <c r="Q26" i="24"/>
  <c r="R26" i="24"/>
  <c r="S26" i="24"/>
  <c r="T26" i="24"/>
  <c r="U26" i="24"/>
  <c r="V26" i="24"/>
  <c r="W26" i="24"/>
  <c r="X26" i="24"/>
  <c r="Y26" i="24"/>
  <c r="N27" i="24"/>
  <c r="O27" i="24"/>
  <c r="P27" i="24"/>
  <c r="Q27" i="24"/>
  <c r="R27" i="24"/>
  <c r="S27" i="24"/>
  <c r="T27" i="24"/>
  <c r="U27" i="24"/>
  <c r="V27" i="24"/>
  <c r="W27" i="24"/>
  <c r="X27" i="24"/>
  <c r="Y27" i="24"/>
  <c r="N28" i="24"/>
  <c r="O28" i="24"/>
  <c r="P28" i="24"/>
  <c r="Q28" i="24"/>
  <c r="R28" i="24"/>
  <c r="S28" i="24"/>
  <c r="T28" i="24"/>
  <c r="U28" i="24"/>
  <c r="V28" i="24"/>
  <c r="W28" i="24"/>
  <c r="X28" i="24"/>
  <c r="Y28" i="24"/>
  <c r="N29" i="24"/>
  <c r="O29" i="24"/>
  <c r="P29" i="24"/>
  <c r="Q29" i="24"/>
  <c r="R29" i="24"/>
  <c r="S29" i="24"/>
  <c r="T29" i="24"/>
  <c r="U29" i="24"/>
  <c r="V29" i="24"/>
  <c r="W29" i="24"/>
  <c r="X29" i="24"/>
  <c r="Y29" i="24"/>
  <c r="N30" i="24"/>
  <c r="O30" i="24"/>
  <c r="P30" i="24"/>
  <c r="Q30" i="24"/>
  <c r="R30" i="24"/>
  <c r="S30" i="24"/>
  <c r="T30" i="24"/>
  <c r="U30" i="24"/>
  <c r="V30" i="24"/>
  <c r="W30" i="24"/>
  <c r="X30" i="24"/>
  <c r="Y30" i="24"/>
  <c r="N31" i="24"/>
  <c r="O31" i="24"/>
  <c r="P31" i="24"/>
  <c r="Q31" i="24"/>
  <c r="R31" i="24"/>
  <c r="S31" i="24"/>
  <c r="T31" i="24"/>
  <c r="U31" i="24"/>
  <c r="V31" i="24"/>
  <c r="W31" i="24"/>
  <c r="X31" i="24"/>
  <c r="Y31" i="24"/>
  <c r="N34" i="24"/>
  <c r="O34" i="24"/>
  <c r="P34" i="24"/>
  <c r="Q34" i="24"/>
  <c r="R34" i="24"/>
  <c r="S34" i="24"/>
  <c r="T34" i="24"/>
  <c r="U34" i="24"/>
  <c r="V34" i="24"/>
  <c r="W34" i="24"/>
  <c r="X34" i="24"/>
  <c r="Y34" i="24"/>
  <c r="N35" i="24"/>
  <c r="O35" i="24"/>
  <c r="P35" i="24"/>
  <c r="Q35" i="24"/>
  <c r="R35" i="24"/>
  <c r="S35" i="24"/>
  <c r="T35" i="24"/>
  <c r="U35" i="24"/>
  <c r="V35" i="24"/>
  <c r="W35" i="24"/>
  <c r="X35" i="24"/>
  <c r="Y35" i="24"/>
  <c r="R36" i="24"/>
  <c r="S36" i="24"/>
  <c r="X36" i="24"/>
  <c r="Y36" i="24"/>
  <c r="T13" i="24"/>
  <c r="W13" i="24"/>
  <c r="V13" i="24"/>
  <c r="U13" i="24"/>
  <c r="N13" i="24"/>
  <c r="Q13" i="24"/>
  <c r="P13" i="24"/>
  <c r="G25" i="24"/>
  <c r="I25" i="24"/>
  <c r="K25" i="24"/>
  <c r="H25" i="24"/>
  <c r="J25" i="24"/>
  <c r="G24" i="24"/>
  <c r="I24" i="24"/>
  <c r="K24" i="24"/>
  <c r="H24" i="24"/>
  <c r="J24" i="24"/>
  <c r="G23" i="24"/>
  <c r="I23" i="24"/>
  <c r="K23" i="24"/>
  <c r="H23" i="24"/>
  <c r="J23" i="24"/>
  <c r="G22" i="24"/>
  <c r="I22" i="24"/>
  <c r="K22" i="24"/>
  <c r="H22" i="24"/>
  <c r="J22" i="24"/>
  <c r="G21" i="24"/>
  <c r="I21" i="24"/>
  <c r="K21" i="24"/>
  <c r="H21" i="24"/>
  <c r="J21" i="24"/>
  <c r="G20" i="24"/>
  <c r="I20" i="24"/>
  <c r="K20" i="24"/>
  <c r="H20" i="24"/>
  <c r="J20" i="24"/>
  <c r="G19" i="24"/>
  <c r="I19" i="24"/>
  <c r="K19" i="24"/>
  <c r="H19" i="24"/>
  <c r="J19" i="24"/>
  <c r="G18" i="24"/>
  <c r="I18" i="24"/>
  <c r="K18" i="24"/>
  <c r="H18" i="24"/>
  <c r="J18" i="24"/>
  <c r="G17" i="24"/>
  <c r="I17" i="24"/>
  <c r="K17" i="24"/>
  <c r="H17" i="24"/>
  <c r="J17" i="24"/>
  <c r="G16" i="24"/>
  <c r="I16" i="24"/>
  <c r="K16" i="24"/>
  <c r="H16" i="24"/>
  <c r="J16" i="24"/>
  <c r="G15" i="24"/>
  <c r="I15" i="24"/>
  <c r="K15" i="24"/>
  <c r="H15" i="24"/>
  <c r="J15" i="24"/>
  <c r="G14" i="24"/>
  <c r="I14" i="24"/>
  <c r="K14" i="24"/>
  <c r="H14" i="24"/>
  <c r="J14" i="24"/>
  <c r="G13" i="24"/>
  <c r="I13" i="24"/>
  <c r="K13" i="24"/>
  <c r="Y13" i="24"/>
  <c r="H13" i="24"/>
  <c r="J13" i="24"/>
  <c r="X13" i="24"/>
  <c r="O13" i="24"/>
  <c r="S13" i="24"/>
  <c r="R13" i="24"/>
  <c r="T13" i="23"/>
  <c r="U13" i="23"/>
  <c r="V13" i="23"/>
  <c r="W13" i="23"/>
  <c r="Y13" i="23"/>
  <c r="T14" i="23"/>
  <c r="U14" i="23"/>
  <c r="V14" i="23"/>
  <c r="W14" i="23"/>
  <c r="Y14" i="23"/>
  <c r="T15" i="23"/>
  <c r="U15" i="23"/>
  <c r="V15" i="23"/>
  <c r="W15" i="23"/>
  <c r="Y15" i="23"/>
  <c r="T16" i="23"/>
  <c r="U16" i="23"/>
  <c r="V16" i="23"/>
  <c r="W16" i="23"/>
  <c r="Y16" i="23"/>
  <c r="T17" i="23"/>
  <c r="U17" i="23"/>
  <c r="V17" i="23"/>
  <c r="W17" i="23"/>
  <c r="Y17" i="23"/>
  <c r="T18" i="23"/>
  <c r="U18" i="23"/>
  <c r="V18" i="23"/>
  <c r="W18" i="23"/>
  <c r="Y18" i="23"/>
  <c r="T19" i="23"/>
  <c r="U19" i="23"/>
  <c r="V19" i="23"/>
  <c r="W19" i="23"/>
  <c r="Y19" i="23"/>
  <c r="T20" i="23"/>
  <c r="U20" i="23"/>
  <c r="V20" i="23"/>
  <c r="W20" i="23"/>
  <c r="Y20" i="23"/>
  <c r="T23" i="23"/>
  <c r="U23" i="23"/>
  <c r="V23" i="23"/>
  <c r="W23" i="23"/>
  <c r="Y23" i="23"/>
  <c r="T24" i="23"/>
  <c r="U24" i="23"/>
  <c r="V24" i="23"/>
  <c r="W24" i="23"/>
  <c r="Y24" i="23"/>
  <c r="T25" i="23"/>
  <c r="W25" i="23"/>
  <c r="Y25" i="23"/>
  <c r="D31" i="23"/>
  <c r="D32" i="23"/>
  <c r="C2" i="23"/>
  <c r="C9" i="23"/>
  <c r="D38" i="23"/>
  <c r="N13" i="23"/>
  <c r="O13" i="23"/>
  <c r="P13" i="23"/>
  <c r="Q13" i="23"/>
  <c r="S13" i="23"/>
  <c r="N14" i="23"/>
  <c r="O14" i="23"/>
  <c r="P14" i="23"/>
  <c r="Q14" i="23"/>
  <c r="S14" i="23"/>
  <c r="N15" i="23"/>
  <c r="O15" i="23"/>
  <c r="P15" i="23"/>
  <c r="Q15" i="23"/>
  <c r="S15" i="23"/>
  <c r="N16" i="23"/>
  <c r="O16" i="23"/>
  <c r="P16" i="23"/>
  <c r="Q16" i="23"/>
  <c r="S16" i="23"/>
  <c r="N17" i="23"/>
  <c r="O17" i="23"/>
  <c r="P17" i="23"/>
  <c r="Q17" i="23"/>
  <c r="S17" i="23"/>
  <c r="N18" i="23"/>
  <c r="O18" i="23"/>
  <c r="P18" i="23"/>
  <c r="Q18" i="23"/>
  <c r="S18" i="23"/>
  <c r="N19" i="23"/>
  <c r="O19" i="23"/>
  <c r="P19" i="23"/>
  <c r="Q19" i="23"/>
  <c r="S19" i="23"/>
  <c r="N20" i="23"/>
  <c r="O20" i="23"/>
  <c r="P20" i="23"/>
  <c r="Q20" i="23"/>
  <c r="S20" i="23"/>
  <c r="N23" i="23"/>
  <c r="O23" i="23"/>
  <c r="P23" i="23"/>
  <c r="Q23" i="23"/>
  <c r="S23" i="23"/>
  <c r="N24" i="23"/>
  <c r="O24" i="23"/>
  <c r="P24" i="23"/>
  <c r="Q24" i="23"/>
  <c r="S24" i="23"/>
  <c r="N25" i="23"/>
  <c r="Q25" i="23"/>
  <c r="S25" i="23"/>
  <c r="C31" i="23"/>
  <c r="C32" i="23"/>
  <c r="C38" i="23"/>
  <c r="D37" i="23"/>
  <c r="C37" i="23"/>
  <c r="X13" i="23"/>
  <c r="X14" i="23"/>
  <c r="X15" i="23"/>
  <c r="X16" i="23"/>
  <c r="X17" i="23"/>
  <c r="X18" i="23"/>
  <c r="X19" i="23"/>
  <c r="X20" i="23"/>
  <c r="X23" i="23"/>
  <c r="X24" i="23"/>
  <c r="X25" i="23"/>
  <c r="D29" i="23"/>
  <c r="D30" i="23"/>
  <c r="D36" i="23"/>
  <c r="R13" i="23"/>
  <c r="R14" i="23"/>
  <c r="R15" i="23"/>
  <c r="R16" i="23"/>
  <c r="R17" i="23"/>
  <c r="R18" i="23"/>
  <c r="R19" i="23"/>
  <c r="R20" i="23"/>
  <c r="R23" i="23"/>
  <c r="R24" i="23"/>
  <c r="R25" i="23"/>
  <c r="C29" i="23"/>
  <c r="C30" i="23"/>
  <c r="C36" i="23"/>
  <c r="D35" i="23"/>
  <c r="C35" i="23"/>
  <c r="G24" i="23"/>
  <c r="I24" i="23"/>
  <c r="K24" i="23"/>
  <c r="H24" i="23"/>
  <c r="J24" i="23"/>
  <c r="G23" i="23"/>
  <c r="I23" i="23"/>
  <c r="K23" i="23"/>
  <c r="H23" i="23"/>
  <c r="J23" i="23"/>
  <c r="G22" i="23"/>
  <c r="I22" i="23"/>
  <c r="K22" i="23"/>
  <c r="H22" i="23"/>
  <c r="J22" i="23"/>
  <c r="G21" i="23"/>
  <c r="I21" i="23"/>
  <c r="K21" i="23"/>
  <c r="H21" i="23"/>
  <c r="J21" i="23"/>
  <c r="G20" i="23"/>
  <c r="I20" i="23"/>
  <c r="K20" i="23"/>
  <c r="H20" i="23"/>
  <c r="J20" i="23"/>
  <c r="G19" i="23"/>
  <c r="I19" i="23"/>
  <c r="K19" i="23"/>
  <c r="H19" i="23"/>
  <c r="J19" i="23"/>
  <c r="G18" i="23"/>
  <c r="I18" i="23"/>
  <c r="K18" i="23"/>
  <c r="H18" i="23"/>
  <c r="J18" i="23"/>
  <c r="G17" i="23"/>
  <c r="I17" i="23"/>
  <c r="K17" i="23"/>
  <c r="H17" i="23"/>
  <c r="J17" i="23"/>
  <c r="G16" i="23"/>
  <c r="I16" i="23"/>
  <c r="K16" i="23"/>
  <c r="H16" i="23"/>
  <c r="J16" i="23"/>
  <c r="G15" i="23"/>
  <c r="I15" i="23"/>
  <c r="K15" i="23"/>
  <c r="H15" i="23"/>
  <c r="J15" i="23"/>
  <c r="G14" i="23"/>
  <c r="I14" i="23"/>
  <c r="K14" i="23"/>
  <c r="H14" i="23"/>
  <c r="J14" i="23"/>
  <c r="G13" i="23"/>
  <c r="I13" i="23"/>
  <c r="K13" i="23"/>
  <c r="H13" i="23"/>
  <c r="J13" i="23"/>
  <c r="T38" i="22"/>
  <c r="W38" i="22"/>
  <c r="N38" i="22"/>
  <c r="Q38" i="22"/>
  <c r="Y38" i="22"/>
  <c r="T13" i="22"/>
  <c r="U13" i="22"/>
  <c r="V13" i="22"/>
  <c r="W13" i="22"/>
  <c r="Y13" i="22"/>
  <c r="T14" i="22"/>
  <c r="U14" i="22"/>
  <c r="V14" i="22"/>
  <c r="W14" i="22"/>
  <c r="Y14" i="22"/>
  <c r="T15" i="22"/>
  <c r="U15" i="22"/>
  <c r="V15" i="22"/>
  <c r="W15" i="22"/>
  <c r="Y15" i="22"/>
  <c r="T16" i="22"/>
  <c r="U16" i="22"/>
  <c r="V16" i="22"/>
  <c r="W16" i="22"/>
  <c r="Y16" i="22"/>
  <c r="T17" i="22"/>
  <c r="U17" i="22"/>
  <c r="V17" i="22"/>
  <c r="W17" i="22"/>
  <c r="Y17" i="22"/>
  <c r="T18" i="22"/>
  <c r="U18" i="22"/>
  <c r="V18" i="22"/>
  <c r="W18" i="22"/>
  <c r="Y18" i="22"/>
  <c r="T19" i="22"/>
  <c r="U19" i="22"/>
  <c r="V19" i="22"/>
  <c r="W19" i="22"/>
  <c r="Y19" i="22"/>
  <c r="T20" i="22"/>
  <c r="U20" i="22"/>
  <c r="V20" i="22"/>
  <c r="W20" i="22"/>
  <c r="Y20" i="22"/>
  <c r="T21" i="22"/>
  <c r="U21" i="22"/>
  <c r="V21" i="22"/>
  <c r="W21" i="22"/>
  <c r="Y21" i="22"/>
  <c r="T22" i="22"/>
  <c r="U22" i="22"/>
  <c r="V22" i="22"/>
  <c r="W22" i="22"/>
  <c r="Y22" i="22"/>
  <c r="T23" i="22"/>
  <c r="U23" i="22"/>
  <c r="V23" i="22"/>
  <c r="W23" i="22"/>
  <c r="Y23" i="22"/>
  <c r="T24" i="22"/>
  <c r="U24" i="22"/>
  <c r="V24" i="22"/>
  <c r="W24" i="22"/>
  <c r="Y24" i="22"/>
  <c r="T25" i="22"/>
  <c r="U25" i="22"/>
  <c r="V25" i="22"/>
  <c r="W25" i="22"/>
  <c r="Y25" i="22"/>
  <c r="T26" i="22"/>
  <c r="U26" i="22"/>
  <c r="V26" i="22"/>
  <c r="W26" i="22"/>
  <c r="Y26" i="22"/>
  <c r="T27" i="22"/>
  <c r="U27" i="22"/>
  <c r="V27" i="22"/>
  <c r="W27" i="22"/>
  <c r="Y27" i="22"/>
  <c r="T28" i="22"/>
  <c r="U28" i="22"/>
  <c r="V28" i="22"/>
  <c r="W28" i="22"/>
  <c r="Y28" i="22"/>
  <c r="T29" i="22"/>
  <c r="U29" i="22"/>
  <c r="V29" i="22"/>
  <c r="W29" i="22"/>
  <c r="Y29" i="22"/>
  <c r="T30" i="22"/>
  <c r="U30" i="22"/>
  <c r="V30" i="22"/>
  <c r="W30" i="22"/>
  <c r="Y30" i="22"/>
  <c r="T31" i="22"/>
  <c r="U31" i="22"/>
  <c r="V31" i="22"/>
  <c r="W31" i="22"/>
  <c r="Y31" i="22"/>
  <c r="T32" i="22"/>
  <c r="U32" i="22"/>
  <c r="V32" i="22"/>
  <c r="W32" i="22"/>
  <c r="Y32" i="22"/>
  <c r="T33" i="22"/>
  <c r="U33" i="22"/>
  <c r="V33" i="22"/>
  <c r="W33" i="22"/>
  <c r="Y33" i="22"/>
  <c r="T34" i="22"/>
  <c r="U34" i="22"/>
  <c r="V34" i="22"/>
  <c r="W34" i="22"/>
  <c r="Y34" i="22"/>
  <c r="T35" i="22"/>
  <c r="U35" i="22"/>
  <c r="V35" i="22"/>
  <c r="W35" i="22"/>
  <c r="Y35" i="22"/>
  <c r="T36" i="22"/>
  <c r="U36" i="22"/>
  <c r="V36" i="22"/>
  <c r="W36" i="22"/>
  <c r="Y36" i="22"/>
  <c r="T37" i="22"/>
  <c r="U37" i="22"/>
  <c r="V37" i="22"/>
  <c r="W37" i="22"/>
  <c r="Y37" i="22"/>
  <c r="D44" i="22"/>
  <c r="D45" i="22"/>
  <c r="C2" i="22"/>
  <c r="C9" i="22"/>
  <c r="D51" i="22"/>
  <c r="S38" i="22"/>
  <c r="N13" i="22"/>
  <c r="O13" i="22"/>
  <c r="P13" i="22"/>
  <c r="Q13" i="22"/>
  <c r="S13" i="22"/>
  <c r="N14" i="22"/>
  <c r="O14" i="22"/>
  <c r="P14" i="22"/>
  <c r="Q14" i="22"/>
  <c r="S14" i="22"/>
  <c r="N15" i="22"/>
  <c r="O15" i="22"/>
  <c r="P15" i="22"/>
  <c r="Q15" i="22"/>
  <c r="S15" i="22"/>
  <c r="N16" i="22"/>
  <c r="O16" i="22"/>
  <c r="P16" i="22"/>
  <c r="Q16" i="22"/>
  <c r="S16" i="22"/>
  <c r="N17" i="22"/>
  <c r="O17" i="22"/>
  <c r="P17" i="22"/>
  <c r="Q17" i="22"/>
  <c r="S17" i="22"/>
  <c r="N18" i="22"/>
  <c r="O18" i="22"/>
  <c r="P18" i="22"/>
  <c r="Q18" i="22"/>
  <c r="S18" i="22"/>
  <c r="N19" i="22"/>
  <c r="O19" i="22"/>
  <c r="P19" i="22"/>
  <c r="Q19" i="22"/>
  <c r="S19" i="22"/>
  <c r="N20" i="22"/>
  <c r="O20" i="22"/>
  <c r="P20" i="22"/>
  <c r="Q20" i="22"/>
  <c r="S20" i="22"/>
  <c r="N21" i="22"/>
  <c r="O21" i="22"/>
  <c r="P21" i="22"/>
  <c r="Q21" i="22"/>
  <c r="S21" i="22"/>
  <c r="N22" i="22"/>
  <c r="O22" i="22"/>
  <c r="P22" i="22"/>
  <c r="Q22" i="22"/>
  <c r="S22" i="22"/>
  <c r="N23" i="22"/>
  <c r="O23" i="22"/>
  <c r="P23" i="22"/>
  <c r="Q23" i="22"/>
  <c r="S23" i="22"/>
  <c r="N24" i="22"/>
  <c r="O24" i="22"/>
  <c r="P24" i="22"/>
  <c r="Q24" i="22"/>
  <c r="S24" i="22"/>
  <c r="N25" i="22"/>
  <c r="O25" i="22"/>
  <c r="P25" i="22"/>
  <c r="Q25" i="22"/>
  <c r="S25" i="22"/>
  <c r="N26" i="22"/>
  <c r="O26" i="22"/>
  <c r="P26" i="22"/>
  <c r="Q26" i="22"/>
  <c r="S26" i="22"/>
  <c r="N27" i="22"/>
  <c r="O27" i="22"/>
  <c r="P27" i="22"/>
  <c r="Q27" i="22"/>
  <c r="S27" i="22"/>
  <c r="N28" i="22"/>
  <c r="O28" i="22"/>
  <c r="P28" i="22"/>
  <c r="Q28" i="22"/>
  <c r="S28" i="22"/>
  <c r="N29" i="22"/>
  <c r="O29" i="22"/>
  <c r="P29" i="22"/>
  <c r="Q29" i="22"/>
  <c r="S29" i="22"/>
  <c r="N30" i="22"/>
  <c r="O30" i="22"/>
  <c r="P30" i="22"/>
  <c r="Q30" i="22"/>
  <c r="S30" i="22"/>
  <c r="N31" i="22"/>
  <c r="O31" i="22"/>
  <c r="P31" i="22"/>
  <c r="Q31" i="22"/>
  <c r="S31" i="22"/>
  <c r="N32" i="22"/>
  <c r="O32" i="22"/>
  <c r="P32" i="22"/>
  <c r="Q32" i="22"/>
  <c r="S32" i="22"/>
  <c r="N33" i="22"/>
  <c r="O33" i="22"/>
  <c r="P33" i="22"/>
  <c r="Q33" i="22"/>
  <c r="S33" i="22"/>
  <c r="N34" i="22"/>
  <c r="O34" i="22"/>
  <c r="P34" i="22"/>
  <c r="Q34" i="22"/>
  <c r="S34" i="22"/>
  <c r="N35" i="22"/>
  <c r="O35" i="22"/>
  <c r="P35" i="22"/>
  <c r="Q35" i="22"/>
  <c r="S35" i="22"/>
  <c r="N36" i="22"/>
  <c r="O36" i="22"/>
  <c r="P36" i="22"/>
  <c r="Q36" i="22"/>
  <c r="S36" i="22"/>
  <c r="N37" i="22"/>
  <c r="O37" i="22"/>
  <c r="P37" i="22"/>
  <c r="Q37" i="22"/>
  <c r="S37" i="22"/>
  <c r="C44" i="22"/>
  <c r="C45" i="22"/>
  <c r="C51" i="22"/>
  <c r="D50" i="22"/>
  <c r="C50" i="22"/>
  <c r="X38" i="22"/>
  <c r="X13" i="22"/>
  <c r="X14" i="22"/>
  <c r="X15" i="22"/>
  <c r="X16" i="22"/>
  <c r="X17" i="22"/>
  <c r="X18" i="22"/>
  <c r="X19" i="22"/>
  <c r="X20" i="22"/>
  <c r="X21" i="22"/>
  <c r="X22" i="22"/>
  <c r="X23" i="22"/>
  <c r="X24" i="22"/>
  <c r="X25" i="22"/>
  <c r="X26" i="22"/>
  <c r="X27" i="22"/>
  <c r="X28" i="22"/>
  <c r="X29" i="22"/>
  <c r="X30" i="22"/>
  <c r="X31" i="22"/>
  <c r="X32" i="22"/>
  <c r="X33" i="22"/>
  <c r="X34" i="22"/>
  <c r="X35" i="22"/>
  <c r="X36" i="22"/>
  <c r="X37" i="22"/>
  <c r="D42" i="22"/>
  <c r="D43" i="22"/>
  <c r="D49" i="22"/>
  <c r="R38" i="22"/>
  <c r="R13" i="22"/>
  <c r="R14" i="22"/>
  <c r="R15" i="22"/>
  <c r="R16" i="22"/>
  <c r="R17" i="22"/>
  <c r="R18" i="22"/>
  <c r="R19" i="22"/>
  <c r="R20" i="22"/>
  <c r="R21" i="22"/>
  <c r="R22" i="22"/>
  <c r="R23" i="22"/>
  <c r="R24" i="22"/>
  <c r="R25" i="22"/>
  <c r="R26" i="22"/>
  <c r="R27" i="22"/>
  <c r="R28" i="22"/>
  <c r="R29" i="22"/>
  <c r="R30" i="22"/>
  <c r="R31" i="22"/>
  <c r="R32" i="22"/>
  <c r="R33" i="22"/>
  <c r="R34" i="22"/>
  <c r="R35" i="22"/>
  <c r="R36" i="22"/>
  <c r="R37" i="22"/>
  <c r="C42" i="22"/>
  <c r="C43" i="22"/>
  <c r="C49" i="22"/>
  <c r="D48" i="22"/>
  <c r="C48" i="22"/>
  <c r="G28" i="22"/>
  <c r="I28" i="22"/>
  <c r="K28" i="22"/>
  <c r="H28" i="22"/>
  <c r="J28" i="22"/>
  <c r="G27" i="22"/>
  <c r="I27" i="22"/>
  <c r="K27" i="22"/>
  <c r="H27" i="22"/>
  <c r="J27" i="22"/>
  <c r="G26" i="22"/>
  <c r="I26" i="22"/>
  <c r="K26" i="22"/>
  <c r="H26" i="22"/>
  <c r="J26" i="22"/>
  <c r="G25" i="22"/>
  <c r="I25" i="22"/>
  <c r="K25" i="22"/>
  <c r="H25" i="22"/>
  <c r="J25" i="22"/>
  <c r="G24" i="22"/>
  <c r="I24" i="22"/>
  <c r="K24" i="22"/>
  <c r="H24" i="22"/>
  <c r="J24" i="22"/>
  <c r="G23" i="22"/>
  <c r="I23" i="22"/>
  <c r="K23" i="22"/>
  <c r="H23" i="22"/>
  <c r="J23" i="22"/>
  <c r="G22" i="22"/>
  <c r="I22" i="22"/>
  <c r="K22" i="22"/>
  <c r="H22" i="22"/>
  <c r="J22" i="22"/>
  <c r="G21" i="22"/>
  <c r="I21" i="22"/>
  <c r="K21" i="22"/>
  <c r="H21" i="22"/>
  <c r="J21" i="22"/>
  <c r="G20" i="22"/>
  <c r="I20" i="22"/>
  <c r="K20" i="22"/>
  <c r="H20" i="22"/>
  <c r="J20" i="22"/>
  <c r="G19" i="22"/>
  <c r="I19" i="22"/>
  <c r="K19" i="22"/>
  <c r="H19" i="22"/>
  <c r="J19" i="22"/>
  <c r="G18" i="22"/>
  <c r="I18" i="22"/>
  <c r="K18" i="22"/>
  <c r="H18" i="22"/>
  <c r="J18" i="22"/>
  <c r="G17" i="22"/>
  <c r="I17" i="22"/>
  <c r="K17" i="22"/>
  <c r="H17" i="22"/>
  <c r="J17" i="22"/>
  <c r="G16" i="22"/>
  <c r="I16" i="22"/>
  <c r="K16" i="22"/>
  <c r="H16" i="22"/>
  <c r="J16" i="22"/>
  <c r="G15" i="22"/>
  <c r="I15" i="22"/>
  <c r="K15" i="22"/>
  <c r="H15" i="22"/>
  <c r="J15" i="22"/>
  <c r="G14" i="22"/>
  <c r="I14" i="22"/>
  <c r="K14" i="22"/>
  <c r="H14" i="22"/>
  <c r="J14" i="22"/>
  <c r="G13" i="22"/>
  <c r="I13" i="22"/>
  <c r="K13" i="22"/>
  <c r="H13" i="22"/>
  <c r="J13" i="22"/>
  <c r="T28" i="21"/>
  <c r="W28" i="21"/>
  <c r="N28" i="21"/>
  <c r="Q28" i="21"/>
  <c r="N14" i="21"/>
  <c r="O14" i="21"/>
  <c r="P14" i="21"/>
  <c r="Q14" i="21"/>
  <c r="R14" i="21"/>
  <c r="S14" i="21"/>
  <c r="T14" i="21"/>
  <c r="U14" i="21"/>
  <c r="V14" i="21"/>
  <c r="W14" i="21"/>
  <c r="X14" i="21"/>
  <c r="Y14" i="21"/>
  <c r="N15" i="21"/>
  <c r="O15" i="21"/>
  <c r="P15" i="21"/>
  <c r="Q15" i="21"/>
  <c r="R15" i="21"/>
  <c r="S15" i="21"/>
  <c r="T15" i="21"/>
  <c r="U15" i="21"/>
  <c r="V15" i="21"/>
  <c r="W15" i="21"/>
  <c r="X15" i="21"/>
  <c r="Y15" i="21"/>
  <c r="N16" i="21"/>
  <c r="O16" i="21"/>
  <c r="P16" i="21"/>
  <c r="Q16" i="21"/>
  <c r="R16" i="21"/>
  <c r="S16" i="21"/>
  <c r="T16" i="21"/>
  <c r="U16" i="21"/>
  <c r="V16" i="21"/>
  <c r="W16" i="21"/>
  <c r="X16" i="21"/>
  <c r="Y16" i="21"/>
  <c r="N17" i="21"/>
  <c r="O17" i="21"/>
  <c r="P17" i="21"/>
  <c r="Q17" i="21"/>
  <c r="R17" i="21"/>
  <c r="S17" i="21"/>
  <c r="T17" i="21"/>
  <c r="U17" i="21"/>
  <c r="V17" i="21"/>
  <c r="W17" i="21"/>
  <c r="X17" i="21"/>
  <c r="Y17" i="21"/>
  <c r="N18" i="21"/>
  <c r="O18" i="21"/>
  <c r="P18" i="21"/>
  <c r="Q18" i="21"/>
  <c r="R18" i="21"/>
  <c r="S18" i="21"/>
  <c r="T18" i="21"/>
  <c r="U18" i="21"/>
  <c r="V18" i="21"/>
  <c r="W18" i="21"/>
  <c r="X18" i="21"/>
  <c r="Y18" i="21"/>
  <c r="N19" i="21"/>
  <c r="O19" i="21"/>
  <c r="P19" i="21"/>
  <c r="Q19" i="21"/>
  <c r="R19" i="21"/>
  <c r="S19" i="21"/>
  <c r="T19" i="21"/>
  <c r="U19" i="21"/>
  <c r="V19" i="21"/>
  <c r="W19" i="21"/>
  <c r="X19" i="21"/>
  <c r="Y19" i="21"/>
  <c r="N20" i="21"/>
  <c r="O20" i="21"/>
  <c r="P20" i="21"/>
  <c r="Q20" i="21"/>
  <c r="R20" i="21"/>
  <c r="S20" i="21"/>
  <c r="T20" i="21"/>
  <c r="U20" i="21"/>
  <c r="V20" i="21"/>
  <c r="W20" i="21"/>
  <c r="X20" i="21"/>
  <c r="Y20" i="21"/>
  <c r="N21" i="21"/>
  <c r="O21" i="21"/>
  <c r="P21" i="21"/>
  <c r="Q21" i="21"/>
  <c r="R21" i="21"/>
  <c r="S21" i="21"/>
  <c r="T21" i="21"/>
  <c r="U21" i="21"/>
  <c r="V21" i="21"/>
  <c r="W21" i="21"/>
  <c r="X21" i="21"/>
  <c r="Y21" i="21"/>
  <c r="N22" i="21"/>
  <c r="O22" i="21"/>
  <c r="P22" i="21"/>
  <c r="Q22" i="21"/>
  <c r="R22" i="21"/>
  <c r="S22" i="21"/>
  <c r="T22" i="21"/>
  <c r="U22" i="21"/>
  <c r="V22" i="21"/>
  <c r="W22" i="21"/>
  <c r="X22" i="21"/>
  <c r="Y22" i="21"/>
  <c r="N23" i="21"/>
  <c r="O23" i="21"/>
  <c r="P23" i="21"/>
  <c r="Q23" i="21"/>
  <c r="R23" i="21"/>
  <c r="S23" i="21"/>
  <c r="T23" i="21"/>
  <c r="U23" i="21"/>
  <c r="V23" i="21"/>
  <c r="W23" i="21"/>
  <c r="X23" i="21"/>
  <c r="Y23" i="21"/>
  <c r="N24" i="21"/>
  <c r="O24" i="21"/>
  <c r="P24" i="21"/>
  <c r="Q24" i="21"/>
  <c r="R24" i="21"/>
  <c r="S24" i="21"/>
  <c r="T24" i="21"/>
  <c r="U24" i="21"/>
  <c r="V24" i="21"/>
  <c r="W24" i="21"/>
  <c r="X24" i="21"/>
  <c r="Y24" i="21"/>
  <c r="N25" i="21"/>
  <c r="O25" i="21"/>
  <c r="P25" i="21"/>
  <c r="Q25" i="21"/>
  <c r="R25" i="21"/>
  <c r="S25" i="21"/>
  <c r="T25" i="21"/>
  <c r="U25" i="21"/>
  <c r="V25" i="21"/>
  <c r="W25" i="21"/>
  <c r="X25" i="21"/>
  <c r="Y25" i="21"/>
  <c r="N26" i="21"/>
  <c r="O26" i="21"/>
  <c r="P26" i="21"/>
  <c r="Q26" i="21"/>
  <c r="R26" i="21"/>
  <c r="S26" i="21"/>
  <c r="T26" i="21"/>
  <c r="U26" i="21"/>
  <c r="V26" i="21"/>
  <c r="W26" i="21"/>
  <c r="X26" i="21"/>
  <c r="Y26" i="21"/>
  <c r="N27" i="21"/>
  <c r="O27" i="21"/>
  <c r="P27" i="21"/>
  <c r="Q27" i="21"/>
  <c r="R27" i="21"/>
  <c r="S27" i="21"/>
  <c r="T27" i="21"/>
  <c r="U27" i="21"/>
  <c r="V27" i="21"/>
  <c r="W27" i="21"/>
  <c r="X27" i="21"/>
  <c r="Y27" i="21"/>
  <c r="R28" i="21"/>
  <c r="S28" i="21"/>
  <c r="X28" i="21"/>
  <c r="Y28" i="21"/>
  <c r="T13" i="21"/>
  <c r="W13" i="21"/>
  <c r="V13" i="21"/>
  <c r="N13" i="21"/>
  <c r="O13" i="21"/>
  <c r="P13" i="21"/>
  <c r="Q13" i="21"/>
  <c r="S13" i="21"/>
  <c r="U13" i="21"/>
  <c r="Y13" i="21"/>
  <c r="D34" i="21"/>
  <c r="D35" i="21"/>
  <c r="C2" i="21"/>
  <c r="C9" i="21"/>
  <c r="D41" i="21"/>
  <c r="C34" i="21"/>
  <c r="C35" i="21"/>
  <c r="C41" i="21"/>
  <c r="D40" i="21"/>
  <c r="C40" i="21"/>
  <c r="X13" i="21"/>
  <c r="D32" i="21"/>
  <c r="D33" i="21"/>
  <c r="D39" i="21"/>
  <c r="R13" i="21"/>
  <c r="C32" i="21"/>
  <c r="C33" i="21"/>
  <c r="C39" i="21"/>
  <c r="D38" i="21"/>
  <c r="C38" i="21"/>
  <c r="G24" i="21"/>
  <c r="I24" i="21"/>
  <c r="K24" i="21"/>
  <c r="H24" i="21"/>
  <c r="J24" i="21"/>
  <c r="G23" i="21"/>
  <c r="I23" i="21"/>
  <c r="K23" i="21"/>
  <c r="H23" i="21"/>
  <c r="J23" i="21"/>
  <c r="G22" i="21"/>
  <c r="I22" i="21"/>
  <c r="K22" i="21"/>
  <c r="H22" i="21"/>
  <c r="J22" i="21"/>
  <c r="G21" i="21"/>
  <c r="I21" i="21"/>
  <c r="K21" i="21"/>
  <c r="H21" i="21"/>
  <c r="J21" i="21"/>
  <c r="G20" i="21"/>
  <c r="I20" i="21"/>
  <c r="K20" i="21"/>
  <c r="H20" i="21"/>
  <c r="J20" i="21"/>
  <c r="G19" i="21"/>
  <c r="I19" i="21"/>
  <c r="K19" i="21"/>
  <c r="H19" i="21"/>
  <c r="J19" i="21"/>
  <c r="G18" i="21"/>
  <c r="I18" i="21"/>
  <c r="K18" i="21"/>
  <c r="H18" i="21"/>
  <c r="J18" i="21"/>
  <c r="G17" i="21"/>
  <c r="I17" i="21"/>
  <c r="K17" i="21"/>
  <c r="H17" i="21"/>
  <c r="J17" i="21"/>
  <c r="G16" i="21"/>
  <c r="I16" i="21"/>
  <c r="K16" i="21"/>
  <c r="H16" i="21"/>
  <c r="J16" i="21"/>
  <c r="G15" i="21"/>
  <c r="I15" i="21"/>
  <c r="K15" i="21"/>
  <c r="H15" i="21"/>
  <c r="J15" i="21"/>
  <c r="G14" i="21"/>
  <c r="I14" i="21"/>
  <c r="K14" i="21"/>
  <c r="H14" i="21"/>
  <c r="J14" i="21"/>
  <c r="G13" i="21"/>
  <c r="I13" i="21"/>
  <c r="K13" i="21"/>
  <c r="H13" i="21"/>
  <c r="J13" i="21"/>
  <c r="T24" i="20"/>
  <c r="W24" i="20"/>
  <c r="N24" i="20"/>
  <c r="Q24" i="20"/>
  <c r="N14" i="20"/>
  <c r="O14" i="20"/>
  <c r="P14" i="20"/>
  <c r="Q14" i="20"/>
  <c r="R14" i="20"/>
  <c r="S14" i="20"/>
  <c r="T14" i="20"/>
  <c r="U14" i="20"/>
  <c r="V14" i="20"/>
  <c r="W14" i="20"/>
  <c r="X14" i="20"/>
  <c r="Y14" i="20"/>
  <c r="N15" i="20"/>
  <c r="O15" i="20"/>
  <c r="P15" i="20"/>
  <c r="Q15" i="20"/>
  <c r="R15" i="20"/>
  <c r="S15" i="20"/>
  <c r="T15" i="20"/>
  <c r="U15" i="20"/>
  <c r="V15" i="20"/>
  <c r="W15" i="20"/>
  <c r="X15" i="20"/>
  <c r="Y15" i="20"/>
  <c r="N16" i="20"/>
  <c r="O16" i="20"/>
  <c r="P16" i="20"/>
  <c r="Q16" i="20"/>
  <c r="R16" i="20"/>
  <c r="S16" i="20"/>
  <c r="T16" i="20"/>
  <c r="U16" i="20"/>
  <c r="V16" i="20"/>
  <c r="W16" i="20"/>
  <c r="X16" i="20"/>
  <c r="Y16" i="20"/>
  <c r="N17" i="20"/>
  <c r="O17" i="20"/>
  <c r="P17" i="20"/>
  <c r="Q17" i="20"/>
  <c r="R17" i="20"/>
  <c r="S17" i="20"/>
  <c r="T17" i="20"/>
  <c r="U17" i="20"/>
  <c r="V17" i="20"/>
  <c r="W17" i="20"/>
  <c r="X17" i="20"/>
  <c r="Y17" i="20"/>
  <c r="N18" i="20"/>
  <c r="O18" i="20"/>
  <c r="P18" i="20"/>
  <c r="Q18" i="20"/>
  <c r="R18" i="20"/>
  <c r="S18" i="20"/>
  <c r="T18" i="20"/>
  <c r="U18" i="20"/>
  <c r="V18" i="20"/>
  <c r="W18" i="20"/>
  <c r="X18" i="20"/>
  <c r="Y18" i="20"/>
  <c r="N19" i="20"/>
  <c r="O19" i="20"/>
  <c r="P19" i="20"/>
  <c r="Q19" i="20"/>
  <c r="R19" i="20"/>
  <c r="S19" i="20"/>
  <c r="T19" i="20"/>
  <c r="U19" i="20"/>
  <c r="V19" i="20"/>
  <c r="W19" i="20"/>
  <c r="X19" i="20"/>
  <c r="Y19" i="20"/>
  <c r="N20" i="20"/>
  <c r="O20" i="20"/>
  <c r="P20" i="20"/>
  <c r="Q20" i="20"/>
  <c r="R20" i="20"/>
  <c r="S20" i="20"/>
  <c r="T20" i="20"/>
  <c r="U20" i="20"/>
  <c r="V20" i="20"/>
  <c r="W20" i="20"/>
  <c r="X20" i="20"/>
  <c r="Y20" i="20"/>
  <c r="N21" i="20"/>
  <c r="O21" i="20"/>
  <c r="P21" i="20"/>
  <c r="Q21" i="20"/>
  <c r="R21" i="20"/>
  <c r="S21" i="20"/>
  <c r="T21" i="20"/>
  <c r="U21" i="20"/>
  <c r="V21" i="20"/>
  <c r="W21" i="20"/>
  <c r="X21" i="20"/>
  <c r="Y21" i="20"/>
  <c r="N22" i="20"/>
  <c r="O22" i="20"/>
  <c r="P22" i="20"/>
  <c r="Q22" i="20"/>
  <c r="R22" i="20"/>
  <c r="S22" i="20"/>
  <c r="T22" i="20"/>
  <c r="U22" i="20"/>
  <c r="V22" i="20"/>
  <c r="W22" i="20"/>
  <c r="X22" i="20"/>
  <c r="Y22" i="20"/>
  <c r="N23" i="20"/>
  <c r="O23" i="20"/>
  <c r="P23" i="20"/>
  <c r="Q23" i="20"/>
  <c r="R23" i="20"/>
  <c r="S23" i="20"/>
  <c r="T23" i="20"/>
  <c r="U23" i="20"/>
  <c r="V23" i="20"/>
  <c r="W23" i="20"/>
  <c r="X23" i="20"/>
  <c r="Y23" i="20"/>
  <c r="R24" i="20"/>
  <c r="S24" i="20"/>
  <c r="X24" i="20"/>
  <c r="Y24" i="20"/>
  <c r="T13" i="20"/>
  <c r="W13" i="20"/>
  <c r="V13" i="20"/>
  <c r="N13" i="20"/>
  <c r="Q13" i="20"/>
  <c r="P13" i="20"/>
  <c r="G23" i="20"/>
  <c r="I23" i="20"/>
  <c r="K23" i="20"/>
  <c r="H23" i="20"/>
  <c r="J23" i="20"/>
  <c r="G22" i="20"/>
  <c r="I22" i="20"/>
  <c r="K22" i="20"/>
  <c r="H22" i="20"/>
  <c r="J22" i="20"/>
  <c r="G21" i="20"/>
  <c r="I21" i="20"/>
  <c r="K21" i="20"/>
  <c r="H21" i="20"/>
  <c r="J21" i="20"/>
  <c r="G20" i="20"/>
  <c r="I20" i="20"/>
  <c r="K20" i="20"/>
  <c r="H20" i="20"/>
  <c r="J20" i="20"/>
  <c r="G19" i="20"/>
  <c r="I19" i="20"/>
  <c r="K19" i="20"/>
  <c r="H19" i="20"/>
  <c r="J19" i="20"/>
  <c r="G18" i="20"/>
  <c r="I18" i="20"/>
  <c r="K18" i="20"/>
  <c r="H18" i="20"/>
  <c r="J18" i="20"/>
  <c r="G17" i="20"/>
  <c r="I17" i="20"/>
  <c r="K17" i="20"/>
  <c r="H17" i="20"/>
  <c r="J17" i="20"/>
  <c r="G16" i="20"/>
  <c r="I16" i="20"/>
  <c r="K16" i="20"/>
  <c r="H16" i="20"/>
  <c r="J16" i="20"/>
  <c r="G15" i="20"/>
  <c r="I15" i="20"/>
  <c r="K15" i="20"/>
  <c r="H15" i="20"/>
  <c r="J15" i="20"/>
  <c r="G14" i="20"/>
  <c r="I14" i="20"/>
  <c r="K14" i="20"/>
  <c r="H14" i="20"/>
  <c r="J14" i="20"/>
  <c r="G13" i="20"/>
  <c r="I13" i="20"/>
  <c r="K13" i="20"/>
  <c r="U13" i="20"/>
  <c r="Y13" i="20"/>
  <c r="H13" i="20"/>
  <c r="J13" i="20"/>
  <c r="X13" i="20"/>
  <c r="O13" i="20"/>
  <c r="S13" i="20"/>
  <c r="R13" i="20"/>
  <c r="T28" i="18"/>
  <c r="U28" i="18"/>
  <c r="V28" i="18"/>
  <c r="W28" i="18"/>
  <c r="T29" i="18"/>
  <c r="U29" i="18"/>
  <c r="V29" i="18"/>
  <c r="W29" i="18"/>
  <c r="Y29" i="18"/>
  <c r="Y28" i="18"/>
  <c r="T26" i="18"/>
  <c r="U26" i="18"/>
  <c r="V26" i="18"/>
  <c r="W26" i="18"/>
  <c r="T27" i="18"/>
  <c r="U27" i="18"/>
  <c r="V27" i="18"/>
  <c r="W27" i="18"/>
  <c r="Y27" i="18"/>
  <c r="Y26" i="18"/>
  <c r="X29" i="18"/>
  <c r="X28" i="18"/>
  <c r="X27" i="18"/>
  <c r="X26" i="18"/>
  <c r="N28" i="18"/>
  <c r="O28" i="18"/>
  <c r="P28" i="18"/>
  <c r="Q28" i="18"/>
  <c r="N29" i="18"/>
  <c r="O29" i="18"/>
  <c r="P29" i="18"/>
  <c r="Q29" i="18"/>
  <c r="S29" i="18"/>
  <c r="S28" i="18"/>
  <c r="N26" i="18"/>
  <c r="O26" i="18"/>
  <c r="P26" i="18"/>
  <c r="Q26" i="18"/>
  <c r="N27" i="18"/>
  <c r="O27" i="18"/>
  <c r="P27" i="18"/>
  <c r="Q27" i="18"/>
  <c r="S27" i="18"/>
  <c r="S26" i="18"/>
  <c r="R29" i="18"/>
  <c r="R28" i="18"/>
  <c r="R27" i="18"/>
  <c r="R26" i="18"/>
  <c r="N22" i="18"/>
  <c r="O22" i="18"/>
  <c r="P22" i="18"/>
  <c r="Q22" i="18"/>
  <c r="R22" i="18"/>
  <c r="S22" i="18"/>
  <c r="T22" i="18"/>
  <c r="U22" i="18"/>
  <c r="V22" i="18"/>
  <c r="W22" i="18"/>
  <c r="X22" i="18"/>
  <c r="Y22" i="18"/>
  <c r="N23" i="18"/>
  <c r="O23" i="18"/>
  <c r="P23" i="18"/>
  <c r="Q23" i="18"/>
  <c r="R23" i="18"/>
  <c r="S23" i="18"/>
  <c r="T23" i="18"/>
  <c r="U23" i="18"/>
  <c r="V23" i="18"/>
  <c r="W23" i="18"/>
  <c r="X23" i="18"/>
  <c r="Y23" i="18"/>
  <c r="N24" i="18"/>
  <c r="O24" i="18"/>
  <c r="P24" i="18"/>
  <c r="Q24" i="18"/>
  <c r="R24" i="18"/>
  <c r="S24" i="18"/>
  <c r="T24" i="18"/>
  <c r="U24" i="18"/>
  <c r="V24" i="18"/>
  <c r="W24" i="18"/>
  <c r="X24" i="18"/>
  <c r="Y24" i="18"/>
  <c r="N25" i="18"/>
  <c r="O25" i="18"/>
  <c r="P25" i="18"/>
  <c r="Q25" i="18"/>
  <c r="R25" i="18"/>
  <c r="S25" i="18"/>
  <c r="T25" i="18"/>
  <c r="U25" i="18"/>
  <c r="V25" i="18"/>
  <c r="W25" i="18"/>
  <c r="X25" i="18"/>
  <c r="Y25" i="18"/>
  <c r="T20" i="18"/>
  <c r="W20" i="18"/>
  <c r="V20" i="18"/>
  <c r="N20" i="18"/>
  <c r="Q20" i="18"/>
  <c r="P20" i="18"/>
  <c r="T30" i="18"/>
  <c r="W30" i="18"/>
  <c r="N30" i="18"/>
  <c r="Q30" i="18"/>
  <c r="N14" i="18"/>
  <c r="O14" i="18"/>
  <c r="P14" i="18"/>
  <c r="Q14" i="18"/>
  <c r="R14" i="18"/>
  <c r="S14" i="18"/>
  <c r="T14" i="18"/>
  <c r="U14" i="18"/>
  <c r="V14" i="18"/>
  <c r="W14" i="18"/>
  <c r="X14" i="18"/>
  <c r="Y14" i="18"/>
  <c r="N15" i="18"/>
  <c r="O15" i="18"/>
  <c r="P15" i="18"/>
  <c r="Q15" i="18"/>
  <c r="R15" i="18"/>
  <c r="S15" i="18"/>
  <c r="T15" i="18"/>
  <c r="U15" i="18"/>
  <c r="V15" i="18"/>
  <c r="W15" i="18"/>
  <c r="X15" i="18"/>
  <c r="Y15" i="18"/>
  <c r="N16" i="18"/>
  <c r="O16" i="18"/>
  <c r="P16" i="18"/>
  <c r="Q16" i="18"/>
  <c r="R16" i="18"/>
  <c r="S16" i="18"/>
  <c r="T16" i="18"/>
  <c r="U16" i="18"/>
  <c r="V16" i="18"/>
  <c r="W16" i="18"/>
  <c r="X16" i="18"/>
  <c r="Y16" i="18"/>
  <c r="N17" i="18"/>
  <c r="O17" i="18"/>
  <c r="P17" i="18"/>
  <c r="Q17" i="18"/>
  <c r="R17" i="18"/>
  <c r="S17" i="18"/>
  <c r="T17" i="18"/>
  <c r="U17" i="18"/>
  <c r="V17" i="18"/>
  <c r="W17" i="18"/>
  <c r="X17" i="18"/>
  <c r="Y17" i="18"/>
  <c r="N18" i="18"/>
  <c r="O18" i="18"/>
  <c r="P18" i="18"/>
  <c r="Q18" i="18"/>
  <c r="R18" i="18"/>
  <c r="S18" i="18"/>
  <c r="T18" i="18"/>
  <c r="U18" i="18"/>
  <c r="V18" i="18"/>
  <c r="W18" i="18"/>
  <c r="X18" i="18"/>
  <c r="Y18" i="18"/>
  <c r="N19" i="18"/>
  <c r="O19" i="18"/>
  <c r="P19" i="18"/>
  <c r="Q19" i="18"/>
  <c r="R19" i="18"/>
  <c r="S19" i="18"/>
  <c r="T19" i="18"/>
  <c r="U19" i="18"/>
  <c r="V19" i="18"/>
  <c r="W19" i="18"/>
  <c r="X19" i="18"/>
  <c r="Y19" i="18"/>
  <c r="O20" i="18"/>
  <c r="R20" i="18"/>
  <c r="S20" i="18"/>
  <c r="U20" i="18"/>
  <c r="X20" i="18"/>
  <c r="Y20" i="18"/>
  <c r="N21" i="18"/>
  <c r="O21" i="18"/>
  <c r="P21" i="18"/>
  <c r="Q21" i="18"/>
  <c r="R21" i="18"/>
  <c r="S21" i="18"/>
  <c r="T21" i="18"/>
  <c r="U21" i="18"/>
  <c r="V21" i="18"/>
  <c r="W21" i="18"/>
  <c r="X21" i="18"/>
  <c r="Y21" i="18"/>
  <c r="R30" i="18"/>
  <c r="S30" i="18"/>
  <c r="X30" i="18"/>
  <c r="Y30" i="18"/>
  <c r="T13" i="18"/>
  <c r="W13" i="18"/>
  <c r="V13" i="18"/>
  <c r="N13" i="18"/>
  <c r="Q13" i="18"/>
  <c r="P13" i="18"/>
  <c r="G21" i="18"/>
  <c r="I21" i="18"/>
  <c r="K21" i="18"/>
  <c r="H21" i="18"/>
  <c r="J21" i="18"/>
  <c r="G20" i="18"/>
  <c r="I20" i="18"/>
  <c r="K20" i="18"/>
  <c r="H20" i="18"/>
  <c r="J20" i="18"/>
  <c r="G19" i="18"/>
  <c r="I19" i="18"/>
  <c r="K19" i="18"/>
  <c r="H19" i="18"/>
  <c r="J19" i="18"/>
  <c r="G18" i="18"/>
  <c r="I18" i="18"/>
  <c r="K18" i="18"/>
  <c r="H18" i="18"/>
  <c r="J18" i="18"/>
  <c r="G17" i="18"/>
  <c r="I17" i="18"/>
  <c r="K17" i="18"/>
  <c r="H17" i="18"/>
  <c r="J17" i="18"/>
  <c r="G16" i="18"/>
  <c r="I16" i="18"/>
  <c r="K16" i="18"/>
  <c r="H16" i="18"/>
  <c r="J16" i="18"/>
  <c r="G15" i="18"/>
  <c r="I15" i="18"/>
  <c r="K15" i="18"/>
  <c r="H15" i="18"/>
  <c r="J15" i="18"/>
  <c r="G14" i="18"/>
  <c r="I14" i="18"/>
  <c r="K14" i="18"/>
  <c r="H14" i="18"/>
  <c r="J14" i="18"/>
  <c r="G13" i="18"/>
  <c r="I13" i="18"/>
  <c r="K13" i="18"/>
  <c r="U13" i="18"/>
  <c r="Y13" i="18"/>
  <c r="H13" i="18"/>
  <c r="J13" i="18"/>
  <c r="X13" i="18"/>
  <c r="O13" i="18"/>
  <c r="S13" i="18"/>
  <c r="R13" i="18"/>
  <c r="T21" i="17"/>
  <c r="W21" i="17"/>
  <c r="N21" i="17"/>
  <c r="Q21" i="17"/>
  <c r="N14" i="17"/>
  <c r="O14" i="17"/>
  <c r="P14" i="17"/>
  <c r="Q14" i="17"/>
  <c r="R14" i="17"/>
  <c r="S14" i="17"/>
  <c r="T14" i="17"/>
  <c r="U14" i="17"/>
  <c r="V14" i="17"/>
  <c r="W14" i="17"/>
  <c r="X14" i="17"/>
  <c r="Y14" i="17"/>
  <c r="N15" i="17"/>
  <c r="O15" i="17"/>
  <c r="P15" i="17"/>
  <c r="Q15" i="17"/>
  <c r="R15" i="17"/>
  <c r="S15" i="17"/>
  <c r="T15" i="17"/>
  <c r="U15" i="17"/>
  <c r="V15" i="17"/>
  <c r="W15" i="17"/>
  <c r="X15" i="17"/>
  <c r="Y15" i="17"/>
  <c r="N16" i="17"/>
  <c r="O16" i="17"/>
  <c r="P16" i="17"/>
  <c r="Q16" i="17"/>
  <c r="R16" i="17"/>
  <c r="S16" i="17"/>
  <c r="T16" i="17"/>
  <c r="U16" i="17"/>
  <c r="V16" i="17"/>
  <c r="W16" i="17"/>
  <c r="X16" i="17"/>
  <c r="Y16" i="17"/>
  <c r="N17" i="17"/>
  <c r="O17" i="17"/>
  <c r="P17" i="17"/>
  <c r="Q17" i="17"/>
  <c r="R17" i="17"/>
  <c r="S17" i="17"/>
  <c r="T17" i="17"/>
  <c r="U17" i="17"/>
  <c r="V17" i="17"/>
  <c r="W17" i="17"/>
  <c r="X17" i="17"/>
  <c r="Y17" i="17"/>
  <c r="N18" i="17"/>
  <c r="O18" i="17"/>
  <c r="P18" i="17"/>
  <c r="Q18" i="17"/>
  <c r="R18" i="17"/>
  <c r="S18" i="17"/>
  <c r="T18" i="17"/>
  <c r="U18" i="17"/>
  <c r="V18" i="17"/>
  <c r="W18" i="17"/>
  <c r="X18" i="17"/>
  <c r="Y18" i="17"/>
  <c r="N19" i="17"/>
  <c r="O19" i="17"/>
  <c r="P19" i="17"/>
  <c r="Q19" i="17"/>
  <c r="R19" i="17"/>
  <c r="S19" i="17"/>
  <c r="T19" i="17"/>
  <c r="U19" i="17"/>
  <c r="V19" i="17"/>
  <c r="W19" i="17"/>
  <c r="X19" i="17"/>
  <c r="Y19" i="17"/>
  <c r="N20" i="17"/>
  <c r="O20" i="17"/>
  <c r="P20" i="17"/>
  <c r="Q20" i="17"/>
  <c r="R20" i="17"/>
  <c r="S20" i="17"/>
  <c r="T20" i="17"/>
  <c r="U20" i="17"/>
  <c r="V20" i="17"/>
  <c r="W20" i="17"/>
  <c r="X20" i="17"/>
  <c r="Y20" i="17"/>
  <c r="R21" i="17"/>
  <c r="S21" i="17"/>
  <c r="X21" i="17"/>
  <c r="Y21" i="17"/>
  <c r="T13" i="17"/>
  <c r="W13" i="17"/>
  <c r="V13" i="17"/>
  <c r="N13" i="17"/>
  <c r="Q13" i="17"/>
  <c r="P13" i="17"/>
  <c r="G20" i="17"/>
  <c r="I20" i="17"/>
  <c r="K20" i="17"/>
  <c r="H20" i="17"/>
  <c r="J20" i="17"/>
  <c r="G19" i="17"/>
  <c r="I19" i="17"/>
  <c r="K19" i="17"/>
  <c r="H19" i="17"/>
  <c r="J19" i="17"/>
  <c r="G18" i="17"/>
  <c r="I18" i="17"/>
  <c r="K18" i="17"/>
  <c r="H18" i="17"/>
  <c r="J18" i="17"/>
  <c r="G17" i="17"/>
  <c r="I17" i="17"/>
  <c r="K17" i="17"/>
  <c r="H17" i="17"/>
  <c r="J17" i="17"/>
  <c r="G16" i="17"/>
  <c r="I16" i="17"/>
  <c r="K16" i="17"/>
  <c r="H16" i="17"/>
  <c r="J16" i="17"/>
  <c r="G15" i="17"/>
  <c r="I15" i="17"/>
  <c r="K15" i="17"/>
  <c r="H15" i="17"/>
  <c r="J15" i="17"/>
  <c r="G14" i="17"/>
  <c r="I14" i="17"/>
  <c r="K14" i="17"/>
  <c r="H14" i="17"/>
  <c r="J14" i="17"/>
  <c r="G13" i="17"/>
  <c r="I13" i="17"/>
  <c r="K13" i="17"/>
  <c r="U13" i="17"/>
  <c r="Y13" i="17"/>
  <c r="H13" i="17"/>
  <c r="J13" i="17"/>
  <c r="X13" i="17"/>
  <c r="O13" i="17"/>
  <c r="S13" i="17"/>
  <c r="R13" i="17"/>
  <c r="C2" i="41"/>
  <c r="C9" i="41"/>
  <c r="C2" i="31"/>
  <c r="C9" i="31"/>
  <c r="C2" i="30"/>
  <c r="C9" i="30"/>
  <c r="C2" i="29"/>
  <c r="C9" i="29"/>
  <c r="D19" i="19"/>
  <c r="D20" i="19"/>
  <c r="C2" i="19"/>
  <c r="C9" i="19"/>
  <c r="D26" i="19"/>
  <c r="C19" i="19"/>
  <c r="C20" i="19"/>
  <c r="C26" i="19"/>
  <c r="B13" i="19"/>
  <c r="C13" i="19"/>
  <c r="D13" i="19"/>
  <c r="E13" i="19"/>
  <c r="M13" i="19"/>
  <c r="B19" i="19"/>
  <c r="B20" i="19"/>
  <c r="C3" i="19"/>
  <c r="C10" i="19"/>
  <c r="B26" i="19"/>
  <c r="D25" i="19"/>
  <c r="C25" i="19"/>
  <c r="B25" i="19"/>
  <c r="D17" i="19"/>
  <c r="D18" i="19"/>
  <c r="D24" i="19"/>
  <c r="C17" i="19"/>
  <c r="C18" i="19"/>
  <c r="C24" i="19"/>
  <c r="L13" i="19"/>
  <c r="B17" i="19"/>
  <c r="B18" i="19"/>
  <c r="B24" i="19"/>
  <c r="D23" i="19"/>
  <c r="C23" i="19"/>
  <c r="B23" i="19"/>
  <c r="B13" i="26"/>
  <c r="C13" i="26"/>
  <c r="D13" i="26"/>
  <c r="E13" i="26"/>
  <c r="M13" i="26"/>
  <c r="B19" i="26"/>
  <c r="L13" i="26"/>
  <c r="B17" i="26"/>
  <c r="C2" i="26"/>
  <c r="C9" i="26"/>
  <c r="D26" i="26"/>
  <c r="C20" i="26"/>
  <c r="C26" i="26"/>
  <c r="B20" i="26"/>
  <c r="C3" i="26"/>
  <c r="C10" i="26"/>
  <c r="B26" i="26"/>
  <c r="D25" i="26"/>
  <c r="C25" i="26"/>
  <c r="B25" i="26"/>
  <c r="D18" i="26"/>
  <c r="D24" i="26"/>
  <c r="C18" i="26"/>
  <c r="C24" i="26"/>
  <c r="B18" i="26"/>
  <c r="B24" i="26"/>
  <c r="D23" i="26"/>
  <c r="C23" i="26"/>
  <c r="B23" i="26"/>
  <c r="C2" i="24"/>
  <c r="C9" i="24"/>
  <c r="B22" i="23"/>
  <c r="C22" i="23"/>
  <c r="D22" i="23"/>
  <c r="E22" i="23"/>
  <c r="M22" i="23"/>
  <c r="G32" i="24"/>
  <c r="I32" i="24"/>
  <c r="K32" i="24"/>
  <c r="B32" i="24"/>
  <c r="C32" i="24"/>
  <c r="M32" i="24"/>
  <c r="B21" i="23"/>
  <c r="C21" i="23"/>
  <c r="D21" i="23"/>
  <c r="E21" i="23"/>
  <c r="M21" i="23"/>
  <c r="G33" i="24"/>
  <c r="I33" i="24"/>
  <c r="K33" i="24"/>
  <c r="B33" i="24"/>
  <c r="C33" i="24"/>
  <c r="M33" i="24"/>
  <c r="B13" i="24"/>
  <c r="C13" i="24"/>
  <c r="D13" i="24"/>
  <c r="E13" i="24"/>
  <c r="M13" i="24"/>
  <c r="B14" i="24"/>
  <c r="C14" i="24"/>
  <c r="D14" i="24"/>
  <c r="E14" i="24"/>
  <c r="M14" i="24"/>
  <c r="B15" i="24"/>
  <c r="C15" i="24"/>
  <c r="D15" i="24"/>
  <c r="E15" i="24"/>
  <c r="M15" i="24"/>
  <c r="B16" i="24"/>
  <c r="C16" i="24"/>
  <c r="D16" i="24"/>
  <c r="E16" i="24"/>
  <c r="M16" i="24"/>
  <c r="B17" i="24"/>
  <c r="C17" i="24"/>
  <c r="D17" i="24"/>
  <c r="E17" i="24"/>
  <c r="M17" i="24"/>
  <c r="B18" i="24"/>
  <c r="C18" i="24"/>
  <c r="D18" i="24"/>
  <c r="E18" i="24"/>
  <c r="M18" i="24"/>
  <c r="B19" i="24"/>
  <c r="C19" i="24"/>
  <c r="D19" i="24"/>
  <c r="E19" i="24"/>
  <c r="M19" i="24"/>
  <c r="B20" i="24"/>
  <c r="C20" i="24"/>
  <c r="D20" i="24"/>
  <c r="E20" i="24"/>
  <c r="M20" i="24"/>
  <c r="B21" i="24"/>
  <c r="C21" i="24"/>
  <c r="D21" i="24"/>
  <c r="E21" i="24"/>
  <c r="M21" i="24"/>
  <c r="B22" i="24"/>
  <c r="C22" i="24"/>
  <c r="D22" i="24"/>
  <c r="E22" i="24"/>
  <c r="M22" i="24"/>
  <c r="B23" i="24"/>
  <c r="C23" i="24"/>
  <c r="D23" i="24"/>
  <c r="E23" i="24"/>
  <c r="M23" i="24"/>
  <c r="B24" i="24"/>
  <c r="C24" i="24"/>
  <c r="D24" i="24"/>
  <c r="E24" i="24"/>
  <c r="M24" i="24"/>
  <c r="B25" i="24"/>
  <c r="C25" i="24"/>
  <c r="D25" i="24"/>
  <c r="E25" i="24"/>
  <c r="M25" i="24"/>
  <c r="G26" i="24"/>
  <c r="I26" i="24"/>
  <c r="K26" i="24"/>
  <c r="B26" i="24"/>
  <c r="C26" i="24"/>
  <c r="D26" i="24"/>
  <c r="E26" i="24"/>
  <c r="M26" i="24"/>
  <c r="G27" i="24"/>
  <c r="I27" i="24"/>
  <c r="K27" i="24"/>
  <c r="B27" i="24"/>
  <c r="C27" i="24"/>
  <c r="D27" i="24"/>
  <c r="E27" i="24"/>
  <c r="M27" i="24"/>
  <c r="G28" i="24"/>
  <c r="I28" i="24"/>
  <c r="K28" i="24"/>
  <c r="B28" i="24"/>
  <c r="C28" i="24"/>
  <c r="D28" i="24"/>
  <c r="E28" i="24"/>
  <c r="M28" i="24"/>
  <c r="G29" i="24"/>
  <c r="I29" i="24"/>
  <c r="K29" i="24"/>
  <c r="B29" i="24"/>
  <c r="C29" i="24"/>
  <c r="D29" i="24"/>
  <c r="E29" i="24"/>
  <c r="M29" i="24"/>
  <c r="G30" i="24"/>
  <c r="I30" i="24"/>
  <c r="K30" i="24"/>
  <c r="B30" i="24"/>
  <c r="C30" i="24"/>
  <c r="D30" i="24"/>
  <c r="E30" i="24"/>
  <c r="M30" i="24"/>
  <c r="G31" i="24"/>
  <c r="I31" i="24"/>
  <c r="K31" i="24"/>
  <c r="B31" i="24"/>
  <c r="C31" i="24"/>
  <c r="D31" i="24"/>
  <c r="E31" i="24"/>
  <c r="M31" i="24"/>
  <c r="G34" i="24"/>
  <c r="I34" i="24"/>
  <c r="K34" i="24"/>
  <c r="B34" i="24"/>
  <c r="C34" i="24"/>
  <c r="D34" i="24"/>
  <c r="E34" i="24"/>
  <c r="M34" i="24"/>
  <c r="G35" i="24"/>
  <c r="I35" i="24"/>
  <c r="K35" i="24"/>
  <c r="B35" i="24"/>
  <c r="C35" i="24"/>
  <c r="D35" i="24"/>
  <c r="E35" i="24"/>
  <c r="M35" i="24"/>
  <c r="B36" i="24"/>
  <c r="E36" i="24"/>
  <c r="M36" i="24"/>
  <c r="C3" i="24"/>
  <c r="C10" i="24"/>
  <c r="L22" i="23"/>
  <c r="H32" i="24"/>
  <c r="J32" i="24"/>
  <c r="L32" i="24"/>
  <c r="L21" i="23"/>
  <c r="H33" i="24"/>
  <c r="J33" i="24"/>
  <c r="L33" i="24"/>
  <c r="L13" i="24"/>
  <c r="L14" i="24"/>
  <c r="L15" i="24"/>
  <c r="L16" i="24"/>
  <c r="L17" i="24"/>
  <c r="L18" i="24"/>
  <c r="L19" i="24"/>
  <c r="L20" i="24"/>
  <c r="L21" i="24"/>
  <c r="L22" i="24"/>
  <c r="L23" i="24"/>
  <c r="L24" i="24"/>
  <c r="L25" i="24"/>
  <c r="H26" i="24"/>
  <c r="J26" i="24"/>
  <c r="L26" i="24"/>
  <c r="H27" i="24"/>
  <c r="J27" i="24"/>
  <c r="L27" i="24"/>
  <c r="H28" i="24"/>
  <c r="J28" i="24"/>
  <c r="L28" i="24"/>
  <c r="H29" i="24"/>
  <c r="J29" i="24"/>
  <c r="L29" i="24"/>
  <c r="H30" i="24"/>
  <c r="J30" i="24"/>
  <c r="L30" i="24"/>
  <c r="H31" i="24"/>
  <c r="J31" i="24"/>
  <c r="L31" i="24"/>
  <c r="H34" i="24"/>
  <c r="J34" i="24"/>
  <c r="L34" i="24"/>
  <c r="H35" i="24"/>
  <c r="J35" i="24"/>
  <c r="L35" i="24"/>
  <c r="L36" i="24"/>
  <c r="F13" i="23"/>
  <c r="F14" i="23"/>
  <c r="F15" i="23"/>
  <c r="F16" i="23"/>
  <c r="F17" i="23"/>
  <c r="F18" i="23"/>
  <c r="F19" i="23"/>
  <c r="F20" i="23"/>
  <c r="F21" i="23"/>
  <c r="F22" i="23"/>
  <c r="F23" i="23"/>
  <c r="F24" i="23"/>
  <c r="B13" i="23"/>
  <c r="C13" i="23"/>
  <c r="D13" i="23"/>
  <c r="E13" i="23"/>
  <c r="M13" i="23"/>
  <c r="B14" i="23"/>
  <c r="C14" i="23"/>
  <c r="D14" i="23"/>
  <c r="E14" i="23"/>
  <c r="M14" i="23"/>
  <c r="B15" i="23"/>
  <c r="C15" i="23"/>
  <c r="D15" i="23"/>
  <c r="E15" i="23"/>
  <c r="M15" i="23"/>
  <c r="B16" i="23"/>
  <c r="C16" i="23"/>
  <c r="D16" i="23"/>
  <c r="E16" i="23"/>
  <c r="M16" i="23"/>
  <c r="B17" i="23"/>
  <c r="C17" i="23"/>
  <c r="D17" i="23"/>
  <c r="E17" i="23"/>
  <c r="M17" i="23"/>
  <c r="B18" i="23"/>
  <c r="C18" i="23"/>
  <c r="D18" i="23"/>
  <c r="E18" i="23"/>
  <c r="M18" i="23"/>
  <c r="B19" i="23"/>
  <c r="C19" i="23"/>
  <c r="D19" i="23"/>
  <c r="E19" i="23"/>
  <c r="M19" i="23"/>
  <c r="B20" i="23"/>
  <c r="C20" i="23"/>
  <c r="D20" i="23"/>
  <c r="E20" i="23"/>
  <c r="M20" i="23"/>
  <c r="B23" i="23"/>
  <c r="C23" i="23"/>
  <c r="D23" i="23"/>
  <c r="E23" i="23"/>
  <c r="M23" i="23"/>
  <c r="B24" i="23"/>
  <c r="C24" i="23"/>
  <c r="D24" i="23"/>
  <c r="E24" i="23"/>
  <c r="M24" i="23"/>
  <c r="B25" i="23"/>
  <c r="E25" i="23"/>
  <c r="K25" i="23"/>
  <c r="M25" i="23"/>
  <c r="C3" i="23"/>
  <c r="C10" i="23"/>
  <c r="L13" i="23"/>
  <c r="L14" i="23"/>
  <c r="L15" i="23"/>
  <c r="L16" i="23"/>
  <c r="L17" i="23"/>
  <c r="L18" i="23"/>
  <c r="L19" i="23"/>
  <c r="L20" i="23"/>
  <c r="L23" i="23"/>
  <c r="L24" i="23"/>
  <c r="J25" i="23"/>
  <c r="L25" i="23"/>
  <c r="C2" i="20"/>
  <c r="C9" i="20"/>
  <c r="C2" i="18"/>
  <c r="C9" i="18"/>
  <c r="C2" i="17"/>
  <c r="C9" i="17"/>
  <c r="T33" i="16"/>
  <c r="W33" i="16"/>
  <c r="N33" i="16"/>
  <c r="Q33" i="16"/>
  <c r="T19" i="16"/>
  <c r="U19" i="16"/>
  <c r="V19" i="16"/>
  <c r="W19" i="16"/>
  <c r="T20" i="16"/>
  <c r="U20" i="16"/>
  <c r="V20" i="16"/>
  <c r="W20" i="16"/>
  <c r="Y20" i="16"/>
  <c r="Y19" i="16"/>
  <c r="X20" i="16"/>
  <c r="X19" i="16"/>
  <c r="N19" i="16"/>
  <c r="O19" i="16"/>
  <c r="P19" i="16"/>
  <c r="Q19" i="16"/>
  <c r="N20" i="16"/>
  <c r="O20" i="16"/>
  <c r="P20" i="16"/>
  <c r="Q20" i="16"/>
  <c r="S20" i="16"/>
  <c r="S19" i="16"/>
  <c r="R20" i="16"/>
  <c r="R19" i="16"/>
  <c r="N14" i="16"/>
  <c r="O14" i="16"/>
  <c r="P14" i="16"/>
  <c r="Q14" i="16"/>
  <c r="R14" i="16"/>
  <c r="S14" i="16"/>
  <c r="T14" i="16"/>
  <c r="U14" i="16"/>
  <c r="V14" i="16"/>
  <c r="W14" i="16"/>
  <c r="X14" i="16"/>
  <c r="Y14" i="16"/>
  <c r="N15" i="16"/>
  <c r="O15" i="16"/>
  <c r="P15" i="16"/>
  <c r="Q15" i="16"/>
  <c r="R15" i="16"/>
  <c r="S15" i="16"/>
  <c r="T15" i="16"/>
  <c r="U15" i="16"/>
  <c r="V15" i="16"/>
  <c r="W15" i="16"/>
  <c r="X15" i="16"/>
  <c r="Y15" i="16"/>
  <c r="N16" i="16"/>
  <c r="O16" i="16"/>
  <c r="P16" i="16"/>
  <c r="Q16" i="16"/>
  <c r="R16" i="16"/>
  <c r="S16" i="16"/>
  <c r="T16" i="16"/>
  <c r="U16" i="16"/>
  <c r="V16" i="16"/>
  <c r="W16" i="16"/>
  <c r="X16" i="16"/>
  <c r="Y16" i="16"/>
  <c r="N17" i="16"/>
  <c r="O17" i="16"/>
  <c r="P17" i="16"/>
  <c r="Q17" i="16"/>
  <c r="R17" i="16"/>
  <c r="S17" i="16"/>
  <c r="T17" i="16"/>
  <c r="U17" i="16"/>
  <c r="V17" i="16"/>
  <c r="W17" i="16"/>
  <c r="X17" i="16"/>
  <c r="Y17" i="16"/>
  <c r="N18" i="16"/>
  <c r="O18" i="16"/>
  <c r="P18" i="16"/>
  <c r="Q18" i="16"/>
  <c r="R18" i="16"/>
  <c r="S18" i="16"/>
  <c r="T18" i="16"/>
  <c r="U18" i="16"/>
  <c r="V18" i="16"/>
  <c r="W18" i="16"/>
  <c r="X18" i="16"/>
  <c r="Y18" i="16"/>
  <c r="N21" i="16"/>
  <c r="O21" i="16"/>
  <c r="P21" i="16"/>
  <c r="Q21" i="16"/>
  <c r="R21" i="16"/>
  <c r="S21" i="16"/>
  <c r="T21" i="16"/>
  <c r="U21" i="16"/>
  <c r="V21" i="16"/>
  <c r="W21" i="16"/>
  <c r="X21" i="16"/>
  <c r="Y21" i="16"/>
  <c r="N22" i="16"/>
  <c r="O22" i="16"/>
  <c r="P22" i="16"/>
  <c r="Q22" i="16"/>
  <c r="R22" i="16"/>
  <c r="S22" i="16"/>
  <c r="T22" i="16"/>
  <c r="U22" i="16"/>
  <c r="V22" i="16"/>
  <c r="W22" i="16"/>
  <c r="X22" i="16"/>
  <c r="Y22" i="16"/>
  <c r="N23" i="16"/>
  <c r="O23" i="16"/>
  <c r="P23" i="16"/>
  <c r="Q23" i="16"/>
  <c r="R23" i="16"/>
  <c r="S23" i="16"/>
  <c r="T23" i="16"/>
  <c r="U23" i="16"/>
  <c r="V23" i="16"/>
  <c r="W23" i="16"/>
  <c r="X23" i="16"/>
  <c r="Y23" i="16"/>
  <c r="N24" i="16"/>
  <c r="O24" i="16"/>
  <c r="P24" i="16"/>
  <c r="Q24" i="16"/>
  <c r="R24" i="16"/>
  <c r="S24" i="16"/>
  <c r="T24" i="16"/>
  <c r="U24" i="16"/>
  <c r="V24" i="16"/>
  <c r="W24" i="16"/>
  <c r="X24" i="16"/>
  <c r="Y24" i="16"/>
  <c r="N25" i="16"/>
  <c r="O25" i="16"/>
  <c r="P25" i="16"/>
  <c r="Q25" i="16"/>
  <c r="R25" i="16"/>
  <c r="S25" i="16"/>
  <c r="T25" i="16"/>
  <c r="U25" i="16"/>
  <c r="V25" i="16"/>
  <c r="W25" i="16"/>
  <c r="X25" i="16"/>
  <c r="Y25" i="16"/>
  <c r="N26" i="16"/>
  <c r="O26" i="16"/>
  <c r="P26" i="16"/>
  <c r="Q26" i="16"/>
  <c r="R26" i="16"/>
  <c r="S26" i="16"/>
  <c r="T26" i="16"/>
  <c r="U26" i="16"/>
  <c r="V26" i="16"/>
  <c r="W26" i="16"/>
  <c r="X26" i="16"/>
  <c r="Y26" i="16"/>
  <c r="N27" i="16"/>
  <c r="O27" i="16"/>
  <c r="P27" i="16"/>
  <c r="Q27" i="16"/>
  <c r="R27" i="16"/>
  <c r="S27" i="16"/>
  <c r="T27" i="16"/>
  <c r="U27" i="16"/>
  <c r="V27" i="16"/>
  <c r="W27" i="16"/>
  <c r="X27" i="16"/>
  <c r="Y27" i="16"/>
  <c r="N28" i="16"/>
  <c r="O28" i="16"/>
  <c r="P28" i="16"/>
  <c r="Q28" i="16"/>
  <c r="R28" i="16"/>
  <c r="S28" i="16"/>
  <c r="T28" i="16"/>
  <c r="U28" i="16"/>
  <c r="V28" i="16"/>
  <c r="W28" i="16"/>
  <c r="X28" i="16"/>
  <c r="Y28" i="16"/>
  <c r="N29" i="16"/>
  <c r="O29" i="16"/>
  <c r="P29" i="16"/>
  <c r="Q29" i="16"/>
  <c r="R29" i="16"/>
  <c r="S29" i="16"/>
  <c r="T29" i="16"/>
  <c r="U29" i="16"/>
  <c r="V29" i="16"/>
  <c r="W29" i="16"/>
  <c r="X29" i="16"/>
  <c r="Y29" i="16"/>
  <c r="N30" i="16"/>
  <c r="O30" i="16"/>
  <c r="P30" i="16"/>
  <c r="Q30" i="16"/>
  <c r="R30" i="16"/>
  <c r="S30" i="16"/>
  <c r="T30" i="16"/>
  <c r="U30" i="16"/>
  <c r="V30" i="16"/>
  <c r="W30" i="16"/>
  <c r="X30" i="16"/>
  <c r="Y30" i="16"/>
  <c r="N31" i="16"/>
  <c r="O31" i="16"/>
  <c r="P31" i="16"/>
  <c r="Q31" i="16"/>
  <c r="R31" i="16"/>
  <c r="S31" i="16"/>
  <c r="T31" i="16"/>
  <c r="U31" i="16"/>
  <c r="V31" i="16"/>
  <c r="W31" i="16"/>
  <c r="X31" i="16"/>
  <c r="Y31" i="16"/>
  <c r="N32" i="16"/>
  <c r="O32" i="16"/>
  <c r="P32" i="16"/>
  <c r="Q32" i="16"/>
  <c r="R32" i="16"/>
  <c r="S32" i="16"/>
  <c r="T32" i="16"/>
  <c r="U32" i="16"/>
  <c r="V32" i="16"/>
  <c r="W32" i="16"/>
  <c r="X32" i="16"/>
  <c r="Y32" i="16"/>
  <c r="R33" i="16"/>
  <c r="S33" i="16"/>
  <c r="X33" i="16"/>
  <c r="Y33" i="16"/>
  <c r="T13" i="16"/>
  <c r="U13" i="16"/>
  <c r="V13" i="16"/>
  <c r="W13" i="16"/>
  <c r="Y13" i="16"/>
  <c r="N13" i="16"/>
  <c r="Q13" i="16"/>
  <c r="P13" i="16"/>
  <c r="D39" i="16"/>
  <c r="D40" i="16"/>
  <c r="C2" i="16"/>
  <c r="C9" i="16"/>
  <c r="D46" i="16"/>
  <c r="O13" i="16"/>
  <c r="S13" i="16"/>
  <c r="C39" i="16"/>
  <c r="C40" i="16"/>
  <c r="C46" i="16"/>
  <c r="D45" i="16"/>
  <c r="C45" i="16"/>
  <c r="X13" i="16"/>
  <c r="D37" i="16"/>
  <c r="D38" i="16"/>
  <c r="D44" i="16"/>
  <c r="R13" i="16"/>
  <c r="C37" i="16"/>
  <c r="C38" i="16"/>
  <c r="C44" i="16"/>
  <c r="D43" i="16"/>
  <c r="C43" i="16"/>
  <c r="G32" i="16"/>
  <c r="I32" i="16"/>
  <c r="K32" i="16"/>
  <c r="H32" i="16"/>
  <c r="J32" i="16"/>
  <c r="G31" i="16"/>
  <c r="I31" i="16"/>
  <c r="K31" i="16"/>
  <c r="H31" i="16"/>
  <c r="J31" i="16"/>
  <c r="G30" i="16"/>
  <c r="I30" i="16"/>
  <c r="K30" i="16"/>
  <c r="H30" i="16"/>
  <c r="J30" i="16"/>
  <c r="G29" i="16"/>
  <c r="I29" i="16"/>
  <c r="K29" i="16"/>
  <c r="H29" i="16"/>
  <c r="J29" i="16"/>
  <c r="G28" i="16"/>
  <c r="I28" i="16"/>
  <c r="K28" i="16"/>
  <c r="H28" i="16"/>
  <c r="J28" i="16"/>
  <c r="G27" i="16"/>
  <c r="I27" i="16"/>
  <c r="K27" i="16"/>
  <c r="H27" i="16"/>
  <c r="J27" i="16"/>
  <c r="G26" i="16"/>
  <c r="I26" i="16"/>
  <c r="K26" i="16"/>
  <c r="H26" i="16"/>
  <c r="J26" i="16"/>
  <c r="G25" i="16"/>
  <c r="I25" i="16"/>
  <c r="K25" i="16"/>
  <c r="H25" i="16"/>
  <c r="J25" i="16"/>
  <c r="G24" i="16"/>
  <c r="I24" i="16"/>
  <c r="K24" i="16"/>
  <c r="H24" i="16"/>
  <c r="J24" i="16"/>
  <c r="G23" i="16"/>
  <c r="I23" i="16"/>
  <c r="K23" i="16"/>
  <c r="H23" i="16"/>
  <c r="J23" i="16"/>
  <c r="G22" i="16"/>
  <c r="I22" i="16"/>
  <c r="K22" i="16"/>
  <c r="H22" i="16"/>
  <c r="J22" i="16"/>
  <c r="G21" i="16"/>
  <c r="I21" i="16"/>
  <c r="K21" i="16"/>
  <c r="H21" i="16"/>
  <c r="J21" i="16"/>
  <c r="G20" i="16"/>
  <c r="I20" i="16"/>
  <c r="K20" i="16"/>
  <c r="H20" i="16"/>
  <c r="J20" i="16"/>
  <c r="G19" i="16"/>
  <c r="I19" i="16"/>
  <c r="K19" i="16"/>
  <c r="H19" i="16"/>
  <c r="J19" i="16"/>
  <c r="G18" i="16"/>
  <c r="I18" i="16"/>
  <c r="K18" i="16"/>
  <c r="H18" i="16"/>
  <c r="J18" i="16"/>
  <c r="G17" i="16"/>
  <c r="I17" i="16"/>
  <c r="K17" i="16"/>
  <c r="H17" i="16"/>
  <c r="J17" i="16"/>
  <c r="G16" i="16"/>
  <c r="I16" i="16"/>
  <c r="K16" i="16"/>
  <c r="H16" i="16"/>
  <c r="J16" i="16"/>
  <c r="G15" i="16"/>
  <c r="I15" i="16"/>
  <c r="K15" i="16"/>
  <c r="H15" i="16"/>
  <c r="J15" i="16"/>
  <c r="G14" i="16"/>
  <c r="I14" i="16"/>
  <c r="K14" i="16"/>
  <c r="H14" i="16"/>
  <c r="J14" i="16"/>
  <c r="G13" i="16"/>
  <c r="I13" i="16"/>
  <c r="K13" i="16"/>
  <c r="H13" i="16"/>
  <c r="J13" i="16"/>
  <c r="N28" i="15"/>
  <c r="O28" i="15"/>
  <c r="P28" i="15"/>
  <c r="Q28" i="15"/>
  <c r="N30" i="15"/>
  <c r="O30" i="15"/>
  <c r="P30" i="15"/>
  <c r="Q30" i="15"/>
  <c r="S30" i="15"/>
  <c r="S28" i="15"/>
  <c r="N27" i="15"/>
  <c r="O27" i="15"/>
  <c r="P27" i="15"/>
  <c r="Q27" i="15"/>
  <c r="N29" i="15"/>
  <c r="O29" i="15"/>
  <c r="P29" i="15"/>
  <c r="Q29" i="15"/>
  <c r="S29" i="15"/>
  <c r="S27" i="15"/>
  <c r="R30" i="15"/>
  <c r="R28" i="15"/>
  <c r="R29" i="15"/>
  <c r="R27" i="15"/>
  <c r="T28" i="15"/>
  <c r="U28" i="15"/>
  <c r="V28" i="15"/>
  <c r="W28" i="15"/>
  <c r="T29" i="15"/>
  <c r="U29" i="15"/>
  <c r="V29" i="15"/>
  <c r="W29" i="15"/>
  <c r="Y29" i="15"/>
  <c r="Y28" i="15"/>
  <c r="T27" i="15"/>
  <c r="U27" i="15"/>
  <c r="V27" i="15"/>
  <c r="W27" i="15"/>
  <c r="Y27" i="15"/>
  <c r="N20" i="14"/>
  <c r="O20" i="14"/>
  <c r="P20" i="14"/>
  <c r="Q20" i="14"/>
  <c r="N16" i="14"/>
  <c r="O16" i="14"/>
  <c r="P16" i="14"/>
  <c r="Q16" i="14"/>
  <c r="R16" i="14"/>
  <c r="R20" i="14"/>
  <c r="T20" i="14"/>
  <c r="U20" i="14"/>
  <c r="V20" i="14"/>
  <c r="W20" i="14"/>
  <c r="T16" i="14"/>
  <c r="U16" i="14"/>
  <c r="V16" i="14"/>
  <c r="W16" i="14"/>
  <c r="Y16" i="14"/>
  <c r="Y20" i="14"/>
  <c r="X16" i="14"/>
  <c r="X20" i="14"/>
  <c r="S16" i="14"/>
  <c r="S20" i="14"/>
  <c r="N21" i="8"/>
  <c r="O21" i="8"/>
  <c r="P21" i="8"/>
  <c r="Q21" i="8"/>
  <c r="N17" i="8"/>
  <c r="O17" i="8"/>
  <c r="P17" i="8"/>
  <c r="Q17" i="8"/>
  <c r="G17" i="8"/>
  <c r="I17" i="8"/>
  <c r="K17" i="8"/>
  <c r="S17" i="8"/>
  <c r="G21" i="8"/>
  <c r="I21" i="8"/>
  <c r="K21" i="8"/>
  <c r="S21" i="8"/>
  <c r="H17" i="8"/>
  <c r="J17" i="8"/>
  <c r="R17" i="8"/>
  <c r="H21" i="8"/>
  <c r="J21" i="8"/>
  <c r="R21" i="8"/>
  <c r="T21" i="8"/>
  <c r="U21" i="8"/>
  <c r="V21" i="8"/>
  <c r="W21" i="8"/>
  <c r="T17" i="8"/>
  <c r="U17" i="8"/>
  <c r="V17" i="8"/>
  <c r="W17" i="8"/>
  <c r="Y17" i="8"/>
  <c r="Y21" i="8"/>
  <c r="X17" i="8"/>
  <c r="X21" i="8"/>
  <c r="T30" i="15"/>
  <c r="U30" i="15"/>
  <c r="V30" i="15"/>
  <c r="W30" i="15"/>
  <c r="X30" i="15"/>
  <c r="X28" i="15"/>
  <c r="X29" i="15"/>
  <c r="X27" i="15"/>
  <c r="T32" i="15"/>
  <c r="W32" i="15"/>
  <c r="N32" i="15"/>
  <c r="Q32" i="15"/>
  <c r="N14" i="15"/>
  <c r="O14" i="15"/>
  <c r="P14" i="15"/>
  <c r="Q14" i="15"/>
  <c r="R14" i="15"/>
  <c r="S14" i="15"/>
  <c r="T14" i="15"/>
  <c r="U14" i="15"/>
  <c r="V14" i="15"/>
  <c r="W14" i="15"/>
  <c r="X14" i="15"/>
  <c r="Y14" i="15"/>
  <c r="N15" i="15"/>
  <c r="O15" i="15"/>
  <c r="P15" i="15"/>
  <c r="Q15" i="15"/>
  <c r="R15" i="15"/>
  <c r="S15" i="15"/>
  <c r="T15" i="15"/>
  <c r="U15" i="15"/>
  <c r="V15" i="15"/>
  <c r="W15" i="15"/>
  <c r="X15" i="15"/>
  <c r="Y15" i="15"/>
  <c r="N16" i="15"/>
  <c r="O16" i="15"/>
  <c r="P16" i="15"/>
  <c r="Q16" i="15"/>
  <c r="R16" i="15"/>
  <c r="S16" i="15"/>
  <c r="T16" i="15"/>
  <c r="U16" i="15"/>
  <c r="V16" i="15"/>
  <c r="W16" i="15"/>
  <c r="X16" i="15"/>
  <c r="Y16" i="15"/>
  <c r="N17" i="15"/>
  <c r="O17" i="15"/>
  <c r="P17" i="15"/>
  <c r="Q17" i="15"/>
  <c r="R17" i="15"/>
  <c r="S17" i="15"/>
  <c r="T17" i="15"/>
  <c r="U17" i="15"/>
  <c r="V17" i="15"/>
  <c r="W17" i="15"/>
  <c r="X17" i="15"/>
  <c r="Y17" i="15"/>
  <c r="N18" i="15"/>
  <c r="O18" i="15"/>
  <c r="P18" i="15"/>
  <c r="Q18" i="15"/>
  <c r="R18" i="15"/>
  <c r="S18" i="15"/>
  <c r="T18" i="15"/>
  <c r="U18" i="15"/>
  <c r="V18" i="15"/>
  <c r="W18" i="15"/>
  <c r="X18" i="15"/>
  <c r="Y18" i="15"/>
  <c r="N19" i="15"/>
  <c r="O19" i="15"/>
  <c r="P19" i="15"/>
  <c r="Q19" i="15"/>
  <c r="R19" i="15"/>
  <c r="S19" i="15"/>
  <c r="T19" i="15"/>
  <c r="U19" i="15"/>
  <c r="V19" i="15"/>
  <c r="W19" i="15"/>
  <c r="X19" i="15"/>
  <c r="Y19" i="15"/>
  <c r="N20" i="15"/>
  <c r="O20" i="15"/>
  <c r="P20" i="15"/>
  <c r="Q20" i="15"/>
  <c r="R20" i="15"/>
  <c r="S20" i="15"/>
  <c r="T20" i="15"/>
  <c r="U20" i="15"/>
  <c r="V20" i="15"/>
  <c r="W20" i="15"/>
  <c r="X20" i="15"/>
  <c r="Y20" i="15"/>
  <c r="N21" i="15"/>
  <c r="O21" i="15"/>
  <c r="P21" i="15"/>
  <c r="Q21" i="15"/>
  <c r="R21" i="15"/>
  <c r="S21" i="15"/>
  <c r="T21" i="15"/>
  <c r="U21" i="15"/>
  <c r="V21" i="15"/>
  <c r="W21" i="15"/>
  <c r="X21" i="15"/>
  <c r="Y21" i="15"/>
  <c r="N22" i="15"/>
  <c r="O22" i="15"/>
  <c r="P22" i="15"/>
  <c r="Q22" i="15"/>
  <c r="R22" i="15"/>
  <c r="S22" i="15"/>
  <c r="T22" i="15"/>
  <c r="U22" i="15"/>
  <c r="V22" i="15"/>
  <c r="W22" i="15"/>
  <c r="X22" i="15"/>
  <c r="Y22" i="15"/>
  <c r="N23" i="15"/>
  <c r="O23" i="15"/>
  <c r="P23" i="15"/>
  <c r="Q23" i="15"/>
  <c r="R23" i="15"/>
  <c r="S23" i="15"/>
  <c r="T23" i="15"/>
  <c r="U23" i="15"/>
  <c r="V23" i="15"/>
  <c r="W23" i="15"/>
  <c r="X23" i="15"/>
  <c r="Y23" i="15"/>
  <c r="N24" i="15"/>
  <c r="O24" i="15"/>
  <c r="P24" i="15"/>
  <c r="Q24" i="15"/>
  <c r="R24" i="15"/>
  <c r="S24" i="15"/>
  <c r="T24" i="15"/>
  <c r="U24" i="15"/>
  <c r="V24" i="15"/>
  <c r="W24" i="15"/>
  <c r="X24" i="15"/>
  <c r="Y24" i="15"/>
  <c r="N25" i="15"/>
  <c r="O25" i="15"/>
  <c r="P25" i="15"/>
  <c r="Q25" i="15"/>
  <c r="R25" i="15"/>
  <c r="S25" i="15"/>
  <c r="T25" i="15"/>
  <c r="U25" i="15"/>
  <c r="V25" i="15"/>
  <c r="W25" i="15"/>
  <c r="X25" i="15"/>
  <c r="Y25" i="15"/>
  <c r="N26" i="15"/>
  <c r="O26" i="15"/>
  <c r="P26" i="15"/>
  <c r="Q26" i="15"/>
  <c r="R26" i="15"/>
  <c r="S26" i="15"/>
  <c r="T26" i="15"/>
  <c r="U26" i="15"/>
  <c r="V26" i="15"/>
  <c r="W26" i="15"/>
  <c r="X26" i="15"/>
  <c r="Y26" i="15"/>
  <c r="Y30" i="15"/>
  <c r="N31" i="15"/>
  <c r="O31" i="15"/>
  <c r="P31" i="15"/>
  <c r="Q31" i="15"/>
  <c r="R31" i="15"/>
  <c r="S31" i="15"/>
  <c r="T31" i="15"/>
  <c r="U31" i="15"/>
  <c r="V31" i="15"/>
  <c r="W31" i="15"/>
  <c r="X31" i="15"/>
  <c r="Y31" i="15"/>
  <c r="R32" i="15"/>
  <c r="S32" i="15"/>
  <c r="X32" i="15"/>
  <c r="Y32" i="15"/>
  <c r="T13" i="15"/>
  <c r="W13" i="15"/>
  <c r="V13" i="15"/>
  <c r="N13" i="15"/>
  <c r="Q13" i="15"/>
  <c r="P13" i="15"/>
  <c r="G27" i="15"/>
  <c r="I27" i="15"/>
  <c r="K27" i="15"/>
  <c r="H27" i="15"/>
  <c r="J27" i="15"/>
  <c r="G26" i="15"/>
  <c r="I26" i="15"/>
  <c r="K26" i="15"/>
  <c r="H26" i="15"/>
  <c r="J26" i="15"/>
  <c r="G25" i="15"/>
  <c r="I25" i="15"/>
  <c r="K25" i="15"/>
  <c r="H25" i="15"/>
  <c r="J25" i="15"/>
  <c r="G24" i="15"/>
  <c r="I24" i="15"/>
  <c r="K24" i="15"/>
  <c r="H24" i="15"/>
  <c r="J24" i="15"/>
  <c r="G23" i="15"/>
  <c r="I23" i="15"/>
  <c r="K23" i="15"/>
  <c r="H23" i="15"/>
  <c r="J23" i="15"/>
  <c r="G22" i="15"/>
  <c r="I22" i="15"/>
  <c r="K22" i="15"/>
  <c r="H22" i="15"/>
  <c r="J22" i="15"/>
  <c r="G21" i="15"/>
  <c r="I21" i="15"/>
  <c r="K21" i="15"/>
  <c r="H21" i="15"/>
  <c r="J21" i="15"/>
  <c r="G20" i="15"/>
  <c r="I20" i="15"/>
  <c r="K20" i="15"/>
  <c r="H20" i="15"/>
  <c r="J20" i="15"/>
  <c r="G19" i="15"/>
  <c r="I19" i="15"/>
  <c r="K19" i="15"/>
  <c r="H19" i="15"/>
  <c r="J19" i="15"/>
  <c r="G18" i="15"/>
  <c r="I18" i="15"/>
  <c r="K18" i="15"/>
  <c r="H18" i="15"/>
  <c r="J18" i="15"/>
  <c r="G17" i="15"/>
  <c r="I17" i="15"/>
  <c r="K17" i="15"/>
  <c r="H17" i="15"/>
  <c r="J17" i="15"/>
  <c r="G16" i="15"/>
  <c r="I16" i="15"/>
  <c r="K16" i="15"/>
  <c r="H16" i="15"/>
  <c r="J16" i="15"/>
  <c r="G15" i="15"/>
  <c r="I15" i="15"/>
  <c r="K15" i="15"/>
  <c r="H15" i="15"/>
  <c r="J15" i="15"/>
  <c r="G14" i="15"/>
  <c r="I14" i="15"/>
  <c r="K14" i="15"/>
  <c r="H14" i="15"/>
  <c r="J14" i="15"/>
  <c r="G13" i="15"/>
  <c r="I13" i="15"/>
  <c r="K13" i="15"/>
  <c r="U13" i="15"/>
  <c r="Y13" i="15"/>
  <c r="H13" i="15"/>
  <c r="J13" i="15"/>
  <c r="X13" i="15"/>
  <c r="O13" i="15"/>
  <c r="S13" i="15"/>
  <c r="R13" i="15"/>
  <c r="T13" i="14"/>
  <c r="U13" i="14"/>
  <c r="V13" i="14"/>
  <c r="W13" i="14"/>
  <c r="Y13" i="14"/>
  <c r="T14" i="14"/>
  <c r="U14" i="14"/>
  <c r="V14" i="14"/>
  <c r="W14" i="14"/>
  <c r="Y14" i="14"/>
  <c r="T15" i="14"/>
  <c r="U15" i="14"/>
  <c r="V15" i="14"/>
  <c r="W15" i="14"/>
  <c r="Y15" i="14"/>
  <c r="T17" i="14"/>
  <c r="U17" i="14"/>
  <c r="V17" i="14"/>
  <c r="W17" i="14"/>
  <c r="Y17" i="14"/>
  <c r="T18" i="14"/>
  <c r="U18" i="14"/>
  <c r="V18" i="14"/>
  <c r="W18" i="14"/>
  <c r="Y18" i="14"/>
  <c r="T19" i="14"/>
  <c r="U19" i="14"/>
  <c r="V19" i="14"/>
  <c r="W19" i="14"/>
  <c r="Y19" i="14"/>
  <c r="T21" i="14"/>
  <c r="U21" i="14"/>
  <c r="V21" i="14"/>
  <c r="W21" i="14"/>
  <c r="Y21" i="14"/>
  <c r="T22" i="14"/>
  <c r="U22" i="14"/>
  <c r="V22" i="14"/>
  <c r="W22" i="14"/>
  <c r="Y22" i="14"/>
  <c r="T23" i="14"/>
  <c r="U23" i="14"/>
  <c r="V23" i="14"/>
  <c r="W23" i="14"/>
  <c r="Y23" i="14"/>
  <c r="T24" i="14"/>
  <c r="U24" i="14"/>
  <c r="V24" i="14"/>
  <c r="W24" i="14"/>
  <c r="Y24" i="14"/>
  <c r="T25" i="14"/>
  <c r="U25" i="14"/>
  <c r="V25" i="14"/>
  <c r="W25" i="14"/>
  <c r="Y25" i="14"/>
  <c r="T26" i="14"/>
  <c r="U26" i="14"/>
  <c r="V26" i="14"/>
  <c r="W26" i="14"/>
  <c r="Y26" i="14"/>
  <c r="T27" i="14"/>
  <c r="W27" i="14"/>
  <c r="Y27" i="14"/>
  <c r="D33" i="14"/>
  <c r="X13" i="14"/>
  <c r="X14" i="14"/>
  <c r="X15" i="14"/>
  <c r="X17" i="14"/>
  <c r="X18" i="14"/>
  <c r="X19" i="14"/>
  <c r="X21" i="14"/>
  <c r="X22" i="14"/>
  <c r="X23" i="14"/>
  <c r="X24" i="14"/>
  <c r="X25" i="14"/>
  <c r="X26" i="14"/>
  <c r="X27" i="14"/>
  <c r="D31" i="14"/>
  <c r="N13" i="14"/>
  <c r="O13" i="14"/>
  <c r="P13" i="14"/>
  <c r="Q13" i="14"/>
  <c r="S13" i="14"/>
  <c r="N14" i="14"/>
  <c r="O14" i="14"/>
  <c r="P14" i="14"/>
  <c r="Q14" i="14"/>
  <c r="S14" i="14"/>
  <c r="N15" i="14"/>
  <c r="O15" i="14"/>
  <c r="P15" i="14"/>
  <c r="Q15" i="14"/>
  <c r="S15" i="14"/>
  <c r="N17" i="14"/>
  <c r="O17" i="14"/>
  <c r="P17" i="14"/>
  <c r="Q17" i="14"/>
  <c r="S17" i="14"/>
  <c r="N18" i="14"/>
  <c r="O18" i="14"/>
  <c r="P18" i="14"/>
  <c r="Q18" i="14"/>
  <c r="S18" i="14"/>
  <c r="N19" i="14"/>
  <c r="O19" i="14"/>
  <c r="P19" i="14"/>
  <c r="Q19" i="14"/>
  <c r="S19" i="14"/>
  <c r="N21" i="14"/>
  <c r="O21" i="14"/>
  <c r="P21" i="14"/>
  <c r="Q21" i="14"/>
  <c r="S21" i="14"/>
  <c r="N22" i="14"/>
  <c r="O22" i="14"/>
  <c r="P22" i="14"/>
  <c r="Q22" i="14"/>
  <c r="S22" i="14"/>
  <c r="N23" i="14"/>
  <c r="O23" i="14"/>
  <c r="P23" i="14"/>
  <c r="Q23" i="14"/>
  <c r="S23" i="14"/>
  <c r="N24" i="14"/>
  <c r="O24" i="14"/>
  <c r="P24" i="14"/>
  <c r="Q24" i="14"/>
  <c r="S24" i="14"/>
  <c r="N25" i="14"/>
  <c r="O25" i="14"/>
  <c r="P25" i="14"/>
  <c r="Q25" i="14"/>
  <c r="S25" i="14"/>
  <c r="N26" i="14"/>
  <c r="O26" i="14"/>
  <c r="P26" i="14"/>
  <c r="Q26" i="14"/>
  <c r="S26" i="14"/>
  <c r="N27" i="14"/>
  <c r="Q27" i="14"/>
  <c r="S27" i="14"/>
  <c r="C33" i="14"/>
  <c r="R13" i="14"/>
  <c r="R14" i="14"/>
  <c r="R15" i="14"/>
  <c r="R17" i="14"/>
  <c r="R18" i="14"/>
  <c r="R19" i="14"/>
  <c r="R21" i="14"/>
  <c r="R22" i="14"/>
  <c r="R23" i="14"/>
  <c r="R24" i="14"/>
  <c r="R25" i="14"/>
  <c r="R26" i="14"/>
  <c r="R27" i="14"/>
  <c r="C31" i="14"/>
  <c r="D34" i="14"/>
  <c r="C2" i="14"/>
  <c r="C9" i="14"/>
  <c r="D40" i="14"/>
  <c r="C34" i="14"/>
  <c r="C40" i="14"/>
  <c r="D39" i="14"/>
  <c r="C39" i="14"/>
  <c r="D32" i="14"/>
  <c r="D38" i="14"/>
  <c r="C32" i="14"/>
  <c r="C38" i="14"/>
  <c r="D37" i="14"/>
  <c r="C37" i="14"/>
  <c r="G22" i="14"/>
  <c r="I22" i="14"/>
  <c r="K22" i="14"/>
  <c r="H22" i="14"/>
  <c r="J22" i="14"/>
  <c r="G21" i="14"/>
  <c r="I21" i="14"/>
  <c r="K21" i="14"/>
  <c r="H21" i="14"/>
  <c r="J21" i="14"/>
  <c r="G20" i="14"/>
  <c r="I20" i="14"/>
  <c r="K20" i="14"/>
  <c r="H20" i="14"/>
  <c r="J20" i="14"/>
  <c r="G19" i="14"/>
  <c r="I19" i="14"/>
  <c r="K19" i="14"/>
  <c r="H19" i="14"/>
  <c r="J19" i="14"/>
  <c r="G18" i="14"/>
  <c r="I18" i="14"/>
  <c r="K18" i="14"/>
  <c r="H18" i="14"/>
  <c r="J18" i="14"/>
  <c r="G17" i="14"/>
  <c r="I17" i="14"/>
  <c r="K17" i="14"/>
  <c r="H17" i="14"/>
  <c r="J17" i="14"/>
  <c r="G16" i="14"/>
  <c r="I16" i="14"/>
  <c r="K16" i="14"/>
  <c r="H16" i="14"/>
  <c r="J16" i="14"/>
  <c r="G15" i="14"/>
  <c r="I15" i="14"/>
  <c r="K15" i="14"/>
  <c r="H15" i="14"/>
  <c r="J15" i="14"/>
  <c r="G14" i="14"/>
  <c r="I14" i="14"/>
  <c r="K14" i="14"/>
  <c r="H14" i="14"/>
  <c r="J14" i="14"/>
  <c r="G13" i="14"/>
  <c r="I13" i="14"/>
  <c r="K13" i="14"/>
  <c r="H13" i="14"/>
  <c r="J13" i="14"/>
  <c r="T14" i="8"/>
  <c r="U14" i="8"/>
  <c r="V14" i="8"/>
  <c r="W14" i="8"/>
  <c r="G14" i="8"/>
  <c r="H14" i="8"/>
  <c r="J14" i="8"/>
  <c r="X14" i="8"/>
  <c r="T15" i="8"/>
  <c r="U15" i="8"/>
  <c r="V15" i="8"/>
  <c r="W15" i="8"/>
  <c r="G15" i="8"/>
  <c r="H15" i="8"/>
  <c r="J15" i="8"/>
  <c r="X15" i="8"/>
  <c r="T16" i="8"/>
  <c r="U16" i="8"/>
  <c r="V16" i="8"/>
  <c r="W16" i="8"/>
  <c r="G16" i="8"/>
  <c r="H16" i="8"/>
  <c r="J16" i="8"/>
  <c r="X16" i="8"/>
  <c r="T18" i="8"/>
  <c r="U18" i="8"/>
  <c r="V18" i="8"/>
  <c r="W18" i="8"/>
  <c r="G18" i="8"/>
  <c r="H18" i="8"/>
  <c r="J18" i="8"/>
  <c r="X18" i="8"/>
  <c r="T19" i="8"/>
  <c r="U19" i="8"/>
  <c r="V19" i="8"/>
  <c r="W19" i="8"/>
  <c r="G19" i="8"/>
  <c r="H19" i="8"/>
  <c r="J19" i="8"/>
  <c r="X19" i="8"/>
  <c r="T20" i="8"/>
  <c r="U20" i="8"/>
  <c r="V20" i="8"/>
  <c r="W20" i="8"/>
  <c r="G20" i="8"/>
  <c r="H20" i="8"/>
  <c r="J20" i="8"/>
  <c r="X20" i="8"/>
  <c r="T22" i="8"/>
  <c r="U22" i="8"/>
  <c r="V22" i="8"/>
  <c r="W22" i="8"/>
  <c r="G22" i="8"/>
  <c r="H22" i="8"/>
  <c r="J22" i="8"/>
  <c r="X22" i="8"/>
  <c r="T23" i="8"/>
  <c r="W23" i="8"/>
  <c r="X23" i="8"/>
  <c r="D27" i="8"/>
  <c r="C2" i="8"/>
  <c r="C9" i="8"/>
  <c r="D33" i="8"/>
  <c r="C3" i="52"/>
  <c r="D28" i="8"/>
  <c r="D34" i="8"/>
  <c r="D3" i="52"/>
  <c r="I14" i="8"/>
  <c r="K14" i="8"/>
  <c r="Y14" i="8"/>
  <c r="I15" i="8"/>
  <c r="K15" i="8"/>
  <c r="Y15" i="8"/>
  <c r="I16" i="8"/>
  <c r="K16" i="8"/>
  <c r="Y16" i="8"/>
  <c r="I18" i="8"/>
  <c r="K18" i="8"/>
  <c r="Y18" i="8"/>
  <c r="I19" i="8"/>
  <c r="K19" i="8"/>
  <c r="Y19" i="8"/>
  <c r="I20" i="8"/>
  <c r="K20" i="8"/>
  <c r="Y20" i="8"/>
  <c r="I22" i="8"/>
  <c r="K22" i="8"/>
  <c r="Y22" i="8"/>
  <c r="Y23" i="8"/>
  <c r="D29" i="8"/>
  <c r="D35" i="8"/>
  <c r="E3" i="52"/>
  <c r="D30" i="8"/>
  <c r="D36" i="8"/>
  <c r="F3" i="52"/>
  <c r="C4" i="52"/>
  <c r="D4" i="52"/>
  <c r="E4" i="52"/>
  <c r="F4" i="52"/>
  <c r="C6" i="52"/>
  <c r="D6" i="52"/>
  <c r="E6" i="52"/>
  <c r="F6" i="52"/>
  <c r="C11" i="52"/>
  <c r="D11" i="52"/>
  <c r="E11" i="52"/>
  <c r="F11" i="52"/>
  <c r="C12" i="52"/>
  <c r="D12" i="52"/>
  <c r="E12" i="52"/>
  <c r="F12" i="52"/>
  <c r="C13" i="52"/>
  <c r="D13" i="52"/>
  <c r="E13" i="52"/>
  <c r="F13" i="52"/>
  <c r="C15" i="52"/>
  <c r="D15" i="52"/>
  <c r="E15" i="52"/>
  <c r="F15" i="52"/>
  <c r="C16" i="52"/>
  <c r="D16" i="52"/>
  <c r="E16" i="52"/>
  <c r="F16" i="52"/>
  <c r="C17" i="52"/>
  <c r="D17" i="52"/>
  <c r="E17" i="52"/>
  <c r="F17" i="52"/>
  <c r="C19" i="52"/>
  <c r="D19" i="52"/>
  <c r="E19" i="52"/>
  <c r="F19" i="52"/>
  <c r="C20" i="52"/>
  <c r="D20" i="52"/>
  <c r="E20" i="52"/>
  <c r="F20" i="52"/>
  <c r="C25" i="52"/>
  <c r="D25" i="52"/>
  <c r="E25" i="52"/>
  <c r="F25" i="52"/>
  <c r="C26" i="52"/>
  <c r="D26" i="52"/>
  <c r="E26" i="52"/>
  <c r="F26" i="52"/>
  <c r="C27" i="52"/>
  <c r="D27" i="52"/>
  <c r="E27" i="52"/>
  <c r="F27" i="52"/>
  <c r="C28" i="52"/>
  <c r="D28" i="52"/>
  <c r="E28" i="52"/>
  <c r="F28" i="52"/>
  <c r="C29" i="52"/>
  <c r="D29" i="52"/>
  <c r="E29" i="52"/>
  <c r="F29" i="52"/>
  <c r="C51" i="52"/>
  <c r="D51" i="52"/>
  <c r="E51" i="52"/>
  <c r="F51" i="52"/>
  <c r="C60" i="52"/>
  <c r="D60" i="52"/>
  <c r="E60" i="52"/>
  <c r="F60" i="52"/>
  <c r="C71" i="52"/>
  <c r="D71" i="52"/>
  <c r="E71" i="52"/>
  <c r="F71" i="52"/>
  <c r="C72" i="52"/>
  <c r="D72" i="52"/>
  <c r="E72" i="52"/>
  <c r="F72" i="52"/>
  <c r="F60" i="51"/>
  <c r="E60" i="51"/>
  <c r="D60" i="51"/>
  <c r="C60" i="51"/>
  <c r="F51" i="51"/>
  <c r="E51" i="51"/>
  <c r="D51" i="51"/>
  <c r="C51" i="51"/>
  <c r="F29" i="51"/>
  <c r="E29" i="51"/>
  <c r="D29" i="51"/>
  <c r="C29" i="51"/>
  <c r="F28" i="51"/>
  <c r="E28" i="51"/>
  <c r="D28" i="51"/>
  <c r="C28" i="51"/>
  <c r="F27" i="51"/>
  <c r="E27" i="51"/>
  <c r="D27" i="51"/>
  <c r="C27" i="51"/>
  <c r="F26" i="51"/>
  <c r="E26" i="51"/>
  <c r="D26" i="51"/>
  <c r="C26" i="51"/>
  <c r="F25" i="51"/>
  <c r="E25" i="51"/>
  <c r="D25" i="51"/>
  <c r="C25" i="51"/>
  <c r="F20" i="51"/>
  <c r="E20" i="51"/>
  <c r="D20" i="51"/>
  <c r="C20" i="51"/>
  <c r="F19" i="51"/>
  <c r="E19" i="51"/>
  <c r="D19" i="51"/>
  <c r="C19" i="51"/>
  <c r="F17" i="51"/>
  <c r="E17" i="51"/>
  <c r="D17" i="51"/>
  <c r="C17" i="51"/>
  <c r="F16" i="51"/>
  <c r="E16" i="51"/>
  <c r="D16" i="51"/>
  <c r="C16" i="51"/>
  <c r="F15" i="51"/>
  <c r="E15" i="51"/>
  <c r="D15" i="51"/>
  <c r="C15" i="51"/>
  <c r="F13" i="51"/>
  <c r="E13" i="51"/>
  <c r="D13" i="51"/>
  <c r="C13" i="51"/>
  <c r="F12" i="51"/>
  <c r="E12" i="51"/>
  <c r="D12" i="51"/>
  <c r="C12" i="51"/>
  <c r="F11" i="51"/>
  <c r="E11" i="51"/>
  <c r="D11" i="51"/>
  <c r="C11" i="51"/>
  <c r="F6" i="51"/>
  <c r="E6" i="51"/>
  <c r="D6" i="51"/>
  <c r="C6" i="51"/>
  <c r="F4" i="51"/>
  <c r="E4" i="51"/>
  <c r="D4" i="51"/>
  <c r="C4" i="51"/>
  <c r="N14" i="8"/>
  <c r="O14" i="8"/>
  <c r="P14" i="8"/>
  <c r="Q14" i="8"/>
  <c r="S14" i="8"/>
  <c r="N15" i="8"/>
  <c r="O15" i="8"/>
  <c r="P15" i="8"/>
  <c r="Q15" i="8"/>
  <c r="S15" i="8"/>
  <c r="N16" i="8"/>
  <c r="O16" i="8"/>
  <c r="P16" i="8"/>
  <c r="Q16" i="8"/>
  <c r="S16" i="8"/>
  <c r="N18" i="8"/>
  <c r="O18" i="8"/>
  <c r="P18" i="8"/>
  <c r="Q18" i="8"/>
  <c r="S18" i="8"/>
  <c r="N19" i="8"/>
  <c r="O19" i="8"/>
  <c r="P19" i="8"/>
  <c r="Q19" i="8"/>
  <c r="S19" i="8"/>
  <c r="N20" i="8"/>
  <c r="O20" i="8"/>
  <c r="P20" i="8"/>
  <c r="Q20" i="8"/>
  <c r="S20" i="8"/>
  <c r="N22" i="8"/>
  <c r="O22" i="8"/>
  <c r="P22" i="8"/>
  <c r="Q22" i="8"/>
  <c r="S22" i="8"/>
  <c r="N23" i="8"/>
  <c r="Q23" i="8"/>
  <c r="S23" i="8"/>
  <c r="C29" i="8"/>
  <c r="C30" i="8"/>
  <c r="C36" i="8"/>
  <c r="F3" i="51"/>
  <c r="C35" i="8"/>
  <c r="E3" i="51"/>
  <c r="R14" i="8"/>
  <c r="R15" i="8"/>
  <c r="R16" i="8"/>
  <c r="R18" i="8"/>
  <c r="R19" i="8"/>
  <c r="R20" i="8"/>
  <c r="R22" i="8"/>
  <c r="R23" i="8"/>
  <c r="C27" i="8"/>
  <c r="C28" i="8"/>
  <c r="C34" i="8"/>
  <c r="D3" i="51"/>
  <c r="C33" i="8"/>
  <c r="C3" i="51"/>
  <c r="B14" i="8"/>
  <c r="C14" i="8"/>
  <c r="D14" i="8"/>
  <c r="E14" i="8"/>
  <c r="M14" i="8"/>
  <c r="L14" i="8"/>
  <c r="B32" i="52"/>
  <c r="B32" i="51"/>
  <c r="E3" i="6"/>
  <c r="F3" i="6"/>
  <c r="G3" i="6"/>
  <c r="E4" i="6"/>
  <c r="F4" i="6"/>
  <c r="G4" i="6"/>
  <c r="E5" i="6"/>
  <c r="F5" i="6"/>
  <c r="G5" i="6"/>
  <c r="E6" i="6"/>
  <c r="F6" i="6"/>
  <c r="G6" i="6"/>
  <c r="E7" i="6"/>
  <c r="F7" i="6"/>
  <c r="G7" i="6"/>
  <c r="E8" i="6"/>
  <c r="F8" i="6"/>
  <c r="G8" i="6"/>
  <c r="E9" i="6"/>
  <c r="F9" i="6"/>
  <c r="G9" i="6"/>
  <c r="E10" i="6"/>
  <c r="F10" i="6"/>
  <c r="G10" i="6"/>
  <c r="E11" i="6"/>
  <c r="F11" i="6"/>
  <c r="G11" i="6"/>
  <c r="E12" i="6"/>
  <c r="F12" i="6"/>
  <c r="G12" i="6"/>
  <c r="E13" i="6"/>
  <c r="F13" i="6"/>
  <c r="G13" i="6"/>
  <c r="E14" i="6"/>
  <c r="F14" i="6"/>
  <c r="G14" i="6"/>
  <c r="E15" i="6"/>
  <c r="F15" i="6"/>
  <c r="G15" i="6"/>
  <c r="E16" i="6"/>
  <c r="F16" i="6"/>
  <c r="G16" i="6"/>
  <c r="E17" i="6"/>
  <c r="F17" i="6"/>
  <c r="G17" i="6"/>
  <c r="E18" i="6"/>
  <c r="F18" i="6"/>
  <c r="G18" i="6"/>
  <c r="E19" i="6"/>
  <c r="F19" i="6"/>
  <c r="G19" i="6"/>
  <c r="E20" i="6"/>
  <c r="F20" i="6"/>
  <c r="G20" i="6"/>
  <c r="E21" i="6"/>
  <c r="F21" i="6"/>
  <c r="G21" i="6"/>
  <c r="E22" i="6"/>
  <c r="F22" i="6"/>
  <c r="G22" i="6"/>
  <c r="E23" i="6"/>
  <c r="F23" i="6"/>
  <c r="G23" i="6"/>
  <c r="E24" i="6"/>
  <c r="F24" i="6"/>
  <c r="G24" i="6"/>
  <c r="E25" i="6"/>
  <c r="F25" i="6"/>
  <c r="G25" i="6"/>
  <c r="E26" i="6"/>
  <c r="F26" i="6"/>
  <c r="G26" i="6"/>
  <c r="E27" i="6"/>
  <c r="F27" i="6"/>
  <c r="G27" i="6"/>
  <c r="E28" i="6"/>
  <c r="F28" i="6"/>
  <c r="G28" i="6"/>
  <c r="E29" i="6"/>
  <c r="F29" i="6"/>
  <c r="G29" i="6"/>
  <c r="E30" i="6"/>
  <c r="F30" i="6"/>
  <c r="G30" i="6"/>
  <c r="E31" i="6"/>
  <c r="F31" i="6"/>
  <c r="G31" i="6"/>
  <c r="E32" i="6"/>
  <c r="F32" i="6"/>
  <c r="G32" i="6"/>
  <c r="E33" i="6"/>
  <c r="F33" i="6"/>
  <c r="G33" i="6"/>
  <c r="E34" i="6"/>
  <c r="F34" i="6"/>
  <c r="G34" i="6"/>
  <c r="E35" i="6"/>
  <c r="F35" i="6"/>
  <c r="G35" i="6"/>
  <c r="E36" i="6"/>
  <c r="F36" i="6"/>
  <c r="G36" i="6"/>
  <c r="E37" i="6"/>
  <c r="F37" i="6"/>
  <c r="G37" i="6"/>
  <c r="E38" i="6"/>
  <c r="F38" i="6"/>
  <c r="G38" i="6"/>
  <c r="E39" i="6"/>
  <c r="F39" i="6"/>
  <c r="G39" i="6"/>
  <c r="E40" i="6"/>
  <c r="F40" i="6"/>
  <c r="G40" i="6"/>
  <c r="E41" i="6"/>
  <c r="F41" i="6"/>
  <c r="G41" i="6"/>
  <c r="E42" i="6"/>
  <c r="F42" i="6"/>
  <c r="G42" i="6"/>
  <c r="E43" i="6"/>
  <c r="F43" i="6"/>
  <c r="G43" i="6"/>
  <c r="E44" i="6"/>
  <c r="F44" i="6"/>
  <c r="G44" i="6"/>
  <c r="E45" i="6"/>
  <c r="F45" i="6"/>
  <c r="G45" i="6"/>
  <c r="E46" i="6"/>
  <c r="F46" i="6"/>
  <c r="G46" i="6"/>
  <c r="E47" i="6"/>
  <c r="F47" i="6"/>
  <c r="G47" i="6"/>
  <c r="E48" i="6"/>
  <c r="F48" i="6"/>
  <c r="G48" i="6"/>
  <c r="E49" i="6"/>
  <c r="F49" i="6"/>
  <c r="G49" i="6"/>
  <c r="E50" i="6"/>
  <c r="F50" i="6"/>
  <c r="G50" i="6"/>
  <c r="E51" i="6"/>
  <c r="F51" i="6"/>
  <c r="G51" i="6"/>
  <c r="E52" i="6"/>
  <c r="F52" i="6"/>
  <c r="G52" i="6"/>
  <c r="E53" i="6"/>
  <c r="F53" i="6"/>
  <c r="G53" i="6"/>
  <c r="E54" i="6"/>
  <c r="F54" i="6"/>
  <c r="G54" i="6"/>
  <c r="E55" i="6"/>
  <c r="F55" i="6"/>
  <c r="G55" i="6"/>
  <c r="E56" i="6"/>
  <c r="F56" i="6"/>
  <c r="G56" i="6"/>
  <c r="E57" i="6"/>
  <c r="F57" i="6"/>
  <c r="G57" i="6"/>
  <c r="E58" i="6"/>
  <c r="F58" i="6"/>
  <c r="G58" i="6"/>
  <c r="E59" i="6"/>
  <c r="F59" i="6"/>
  <c r="G59" i="6"/>
  <c r="E60" i="6"/>
  <c r="F60" i="6"/>
  <c r="G60" i="6"/>
  <c r="E61" i="6"/>
  <c r="F61" i="6"/>
  <c r="G61" i="6"/>
  <c r="E62" i="6"/>
  <c r="F62" i="6"/>
  <c r="G62" i="6"/>
  <c r="E63" i="6"/>
  <c r="F63" i="6"/>
  <c r="G63" i="6"/>
  <c r="E64" i="6"/>
  <c r="F64" i="6"/>
  <c r="G64" i="6"/>
  <c r="E65" i="6"/>
  <c r="F65" i="6"/>
  <c r="G65" i="6"/>
  <c r="E66" i="6"/>
  <c r="F66" i="6"/>
  <c r="G66" i="6"/>
  <c r="E67" i="6"/>
  <c r="F67" i="6"/>
  <c r="G67" i="6"/>
  <c r="E68" i="6"/>
  <c r="F68" i="6"/>
  <c r="G68" i="6"/>
  <c r="E69" i="6"/>
  <c r="F69" i="6"/>
  <c r="G69" i="6"/>
  <c r="E70" i="6"/>
  <c r="F70" i="6"/>
  <c r="G70" i="6"/>
  <c r="E71" i="6"/>
  <c r="F71" i="6"/>
  <c r="G71" i="6"/>
  <c r="E72" i="6"/>
  <c r="F72" i="6"/>
  <c r="G72" i="6"/>
  <c r="E73" i="6"/>
  <c r="F73" i="6"/>
  <c r="G73" i="6"/>
  <c r="E74" i="6"/>
  <c r="F74" i="6"/>
  <c r="G74" i="6"/>
  <c r="E75" i="6"/>
  <c r="F75" i="6"/>
  <c r="G75" i="6"/>
  <c r="E76" i="6"/>
  <c r="F76" i="6"/>
  <c r="G76" i="6"/>
  <c r="E77" i="6"/>
  <c r="F77" i="6"/>
  <c r="G77" i="6"/>
  <c r="E78" i="6"/>
  <c r="F78" i="6"/>
  <c r="G78" i="6"/>
  <c r="E79" i="6"/>
  <c r="F79" i="6"/>
  <c r="G79" i="6"/>
  <c r="E80" i="6"/>
  <c r="F80" i="6"/>
  <c r="G80" i="6"/>
  <c r="E81" i="6"/>
  <c r="F81" i="6"/>
  <c r="G81" i="6"/>
  <c r="E82" i="6"/>
  <c r="F82" i="6"/>
  <c r="G82" i="6"/>
  <c r="E83" i="6"/>
  <c r="F83" i="6"/>
  <c r="G83" i="6"/>
  <c r="E84" i="6"/>
  <c r="F84" i="6"/>
  <c r="G84" i="6"/>
  <c r="E85" i="6"/>
  <c r="F85" i="6"/>
  <c r="G85" i="6"/>
  <c r="E86" i="6"/>
  <c r="F86" i="6"/>
  <c r="G86" i="6"/>
  <c r="E87" i="6"/>
  <c r="F87" i="6"/>
  <c r="G87" i="6"/>
  <c r="E88" i="6"/>
  <c r="F88" i="6"/>
  <c r="G88" i="6"/>
  <c r="E89" i="6"/>
  <c r="F89" i="6"/>
  <c r="G89" i="6"/>
  <c r="E90" i="6"/>
  <c r="F90" i="6"/>
  <c r="G90" i="6"/>
  <c r="E91" i="6"/>
  <c r="F91" i="6"/>
  <c r="G91" i="6"/>
  <c r="E92" i="6"/>
  <c r="F92" i="6"/>
  <c r="G92" i="6"/>
  <c r="E93" i="6"/>
  <c r="F93" i="6"/>
  <c r="G93" i="6"/>
  <c r="E94" i="6"/>
  <c r="F94" i="6"/>
  <c r="G94" i="6"/>
  <c r="E95" i="6"/>
  <c r="F95" i="6"/>
  <c r="G95" i="6"/>
  <c r="E96" i="6"/>
  <c r="F96" i="6"/>
  <c r="G96" i="6"/>
  <c r="E97" i="6"/>
  <c r="F97" i="6"/>
  <c r="G97" i="6"/>
  <c r="E98" i="6"/>
  <c r="F98" i="6"/>
  <c r="G98" i="6"/>
  <c r="E99" i="6"/>
  <c r="F99" i="6"/>
  <c r="G99" i="6"/>
  <c r="E100" i="6"/>
  <c r="F100" i="6"/>
  <c r="G100" i="6"/>
  <c r="E101" i="6"/>
  <c r="F101" i="6"/>
  <c r="G101" i="6"/>
  <c r="E102" i="6"/>
  <c r="F102" i="6"/>
  <c r="G102" i="6"/>
  <c r="E103" i="6"/>
  <c r="F103" i="6"/>
  <c r="G103" i="6"/>
  <c r="E104" i="6"/>
  <c r="F104" i="6"/>
  <c r="G104" i="6"/>
  <c r="E105" i="6"/>
  <c r="F105" i="6"/>
  <c r="G105" i="6"/>
  <c r="E106" i="6"/>
  <c r="F106" i="6"/>
  <c r="G106" i="6"/>
  <c r="E107" i="6"/>
  <c r="F107" i="6"/>
  <c r="G107" i="6"/>
  <c r="E108" i="6"/>
  <c r="F108" i="6"/>
  <c r="G108" i="6"/>
  <c r="E109" i="6"/>
  <c r="F109" i="6"/>
  <c r="G109" i="6"/>
  <c r="E110" i="6"/>
  <c r="F110" i="6"/>
  <c r="G110" i="6"/>
  <c r="E111" i="6"/>
  <c r="F111" i="6"/>
  <c r="G111" i="6"/>
  <c r="E112" i="6"/>
  <c r="F112" i="6"/>
  <c r="G112" i="6"/>
  <c r="E113" i="6"/>
  <c r="F113" i="6"/>
  <c r="G113" i="6"/>
  <c r="E114" i="6"/>
  <c r="F114" i="6"/>
  <c r="G114" i="6"/>
  <c r="E115" i="6"/>
  <c r="F115" i="6"/>
  <c r="G115" i="6"/>
  <c r="E116" i="6"/>
  <c r="F116" i="6"/>
  <c r="G116" i="6"/>
  <c r="E117" i="6"/>
  <c r="F117" i="6"/>
  <c r="G117" i="6"/>
  <c r="E118" i="6"/>
  <c r="F118" i="6"/>
  <c r="G118" i="6"/>
  <c r="E119" i="6"/>
  <c r="F119" i="6"/>
  <c r="G119" i="6"/>
  <c r="E120" i="6"/>
  <c r="F120" i="6"/>
  <c r="G120" i="6"/>
  <c r="E121" i="6"/>
  <c r="F121" i="6"/>
  <c r="G121" i="6"/>
  <c r="E122" i="6"/>
  <c r="F122" i="6"/>
  <c r="G122" i="6"/>
  <c r="E123" i="6"/>
  <c r="F123" i="6"/>
  <c r="G123" i="6"/>
  <c r="E124" i="6"/>
  <c r="F124" i="6"/>
  <c r="G124" i="6"/>
  <c r="E125" i="6"/>
  <c r="F125" i="6"/>
  <c r="G125" i="6"/>
  <c r="E126" i="6"/>
  <c r="F126" i="6"/>
  <c r="G126" i="6"/>
  <c r="E127" i="6"/>
  <c r="F127" i="6"/>
  <c r="G127" i="6"/>
  <c r="E128" i="6"/>
  <c r="F128" i="6"/>
  <c r="G128" i="6"/>
  <c r="E129" i="6"/>
  <c r="F129" i="6"/>
  <c r="G129" i="6"/>
  <c r="E130" i="6"/>
  <c r="F130" i="6"/>
  <c r="G130" i="6"/>
  <c r="E131" i="6"/>
  <c r="F131" i="6"/>
  <c r="G131" i="6"/>
  <c r="E132" i="6"/>
  <c r="F132" i="6"/>
  <c r="G132" i="6"/>
  <c r="E133" i="6"/>
  <c r="F133" i="6"/>
  <c r="G133" i="6"/>
  <c r="E134" i="6"/>
  <c r="F134" i="6"/>
  <c r="G134" i="6"/>
  <c r="E135" i="6"/>
  <c r="F135" i="6"/>
  <c r="G135" i="6"/>
  <c r="E136" i="6"/>
  <c r="F136" i="6"/>
  <c r="G136" i="6"/>
  <c r="E137" i="6"/>
  <c r="F137" i="6"/>
  <c r="G137" i="6"/>
  <c r="E138" i="6"/>
  <c r="F138" i="6"/>
  <c r="G138" i="6"/>
  <c r="E139" i="6"/>
  <c r="F139" i="6"/>
  <c r="G139" i="6"/>
  <c r="E140" i="6"/>
  <c r="F140" i="6"/>
  <c r="G140" i="6"/>
  <c r="E141" i="6"/>
  <c r="F141" i="6"/>
  <c r="G141" i="6"/>
  <c r="E142" i="6"/>
  <c r="F142" i="6"/>
  <c r="G142" i="6"/>
  <c r="E143" i="6"/>
  <c r="F143" i="6"/>
  <c r="G143" i="6"/>
  <c r="E144" i="6"/>
  <c r="F144" i="6"/>
  <c r="G144" i="6"/>
  <c r="E145" i="6"/>
  <c r="F145" i="6"/>
  <c r="G145" i="6"/>
  <c r="E146" i="6"/>
  <c r="F146" i="6"/>
  <c r="G146" i="6"/>
  <c r="E147" i="6"/>
  <c r="F147" i="6"/>
  <c r="G147" i="6"/>
  <c r="E148" i="6"/>
  <c r="F148" i="6"/>
  <c r="G148" i="6"/>
  <c r="E149" i="6"/>
  <c r="F149" i="6"/>
  <c r="G149" i="6"/>
  <c r="E150" i="6"/>
  <c r="F150" i="6"/>
  <c r="G150" i="6"/>
  <c r="E151" i="6"/>
  <c r="F151" i="6"/>
  <c r="G151" i="6"/>
  <c r="E152" i="6"/>
  <c r="F152" i="6"/>
  <c r="G152" i="6"/>
  <c r="E153" i="6"/>
  <c r="F153" i="6"/>
  <c r="G153" i="6"/>
  <c r="E154" i="6"/>
  <c r="F154" i="6"/>
  <c r="G154" i="6"/>
  <c r="E155" i="6"/>
  <c r="F155" i="6"/>
  <c r="G155" i="6"/>
  <c r="E156" i="6"/>
  <c r="F156" i="6"/>
  <c r="G156" i="6"/>
  <c r="E157" i="6"/>
  <c r="F157" i="6"/>
  <c r="G157" i="6"/>
  <c r="E158" i="6"/>
  <c r="F158" i="6"/>
  <c r="G158" i="6"/>
  <c r="E159" i="6"/>
  <c r="F159" i="6"/>
  <c r="G159" i="6"/>
  <c r="E160" i="6"/>
  <c r="F160" i="6"/>
  <c r="G160" i="6"/>
  <c r="E161" i="6"/>
  <c r="F161" i="6"/>
  <c r="G161" i="6"/>
  <c r="E162" i="6"/>
  <c r="F162" i="6"/>
  <c r="G162" i="6"/>
  <c r="E163" i="6"/>
  <c r="F163" i="6"/>
  <c r="G163" i="6"/>
  <c r="E164" i="6"/>
  <c r="F164" i="6"/>
  <c r="G164" i="6"/>
  <c r="E165" i="6"/>
  <c r="F165" i="6"/>
  <c r="G165" i="6"/>
  <c r="E166" i="6"/>
  <c r="F166" i="6"/>
  <c r="G166" i="6"/>
  <c r="E167" i="6"/>
  <c r="F167" i="6"/>
  <c r="G167" i="6"/>
  <c r="E168" i="6"/>
  <c r="F168" i="6"/>
  <c r="G168" i="6"/>
  <c r="E169" i="6"/>
  <c r="F169" i="6"/>
  <c r="G169" i="6"/>
  <c r="E170" i="6"/>
  <c r="F170" i="6"/>
  <c r="G170" i="6"/>
  <c r="E171" i="6"/>
  <c r="F171" i="6"/>
  <c r="G171" i="6"/>
  <c r="E172" i="6"/>
  <c r="F172" i="6"/>
  <c r="G172" i="6"/>
  <c r="E173" i="6"/>
  <c r="F173" i="6"/>
  <c r="G173" i="6"/>
  <c r="E174" i="6"/>
  <c r="F174" i="6"/>
  <c r="G174" i="6"/>
  <c r="E175" i="6"/>
  <c r="F175" i="6"/>
  <c r="G175" i="6"/>
  <c r="E176" i="6"/>
  <c r="F176" i="6"/>
  <c r="G176" i="6"/>
  <c r="E177" i="6"/>
  <c r="F177" i="6"/>
  <c r="G177" i="6"/>
  <c r="E178" i="6"/>
  <c r="F178" i="6"/>
  <c r="G178" i="6"/>
  <c r="E179" i="6"/>
  <c r="F179" i="6"/>
  <c r="G179" i="6"/>
  <c r="E180" i="6"/>
  <c r="F180" i="6"/>
  <c r="G180" i="6"/>
  <c r="E181" i="6"/>
  <c r="F181" i="6"/>
  <c r="G181" i="6"/>
  <c r="E182" i="6"/>
  <c r="F182" i="6"/>
  <c r="G182" i="6"/>
  <c r="E183" i="6"/>
  <c r="F183" i="6"/>
  <c r="G183" i="6"/>
  <c r="E184" i="6"/>
  <c r="F184" i="6"/>
  <c r="G184" i="6"/>
  <c r="E185" i="6"/>
  <c r="F185" i="6"/>
  <c r="G185" i="6"/>
  <c r="E186" i="6"/>
  <c r="F186" i="6"/>
  <c r="G186" i="6"/>
  <c r="E187" i="6"/>
  <c r="F187" i="6"/>
  <c r="G187" i="6"/>
  <c r="E188" i="6"/>
  <c r="F188" i="6"/>
  <c r="G188" i="6"/>
  <c r="E189" i="6"/>
  <c r="F189" i="6"/>
  <c r="G189" i="6"/>
  <c r="E190" i="6"/>
  <c r="F190" i="6"/>
  <c r="G190" i="6"/>
  <c r="E191" i="6"/>
  <c r="F191" i="6"/>
  <c r="G191" i="6"/>
  <c r="E192" i="6"/>
  <c r="F192" i="6"/>
  <c r="G192" i="6"/>
  <c r="E193" i="6"/>
  <c r="F193" i="6"/>
  <c r="G193" i="6"/>
  <c r="E194" i="6"/>
  <c r="F194" i="6"/>
  <c r="G194" i="6"/>
  <c r="E195" i="6"/>
  <c r="F195" i="6"/>
  <c r="G195" i="6"/>
  <c r="E196" i="6"/>
  <c r="F196" i="6"/>
  <c r="G196" i="6"/>
  <c r="E197" i="6"/>
  <c r="F197" i="6"/>
  <c r="G197" i="6"/>
  <c r="E198" i="6"/>
  <c r="F198" i="6"/>
  <c r="G198" i="6"/>
  <c r="E199" i="6"/>
  <c r="F199" i="6"/>
  <c r="G199" i="6"/>
  <c r="E200" i="6"/>
  <c r="F200" i="6"/>
  <c r="G200" i="6"/>
  <c r="E201" i="6"/>
  <c r="F201" i="6"/>
  <c r="G201" i="6"/>
  <c r="E202" i="6"/>
  <c r="F202" i="6"/>
  <c r="G202" i="6"/>
  <c r="E203" i="6"/>
  <c r="F203" i="6"/>
  <c r="G203" i="6"/>
  <c r="E204" i="6"/>
  <c r="F204" i="6"/>
  <c r="G204" i="6"/>
  <c r="E205" i="6"/>
  <c r="F205" i="6"/>
  <c r="G205" i="6"/>
  <c r="E206" i="6"/>
  <c r="F206" i="6"/>
  <c r="G206" i="6"/>
  <c r="E207" i="6"/>
  <c r="F207" i="6"/>
  <c r="G207" i="6"/>
  <c r="E208" i="6"/>
  <c r="F208" i="6"/>
  <c r="G208" i="6"/>
  <c r="E209" i="6"/>
  <c r="F209" i="6"/>
  <c r="G209" i="6"/>
  <c r="E210" i="6"/>
  <c r="F210" i="6"/>
  <c r="G210" i="6"/>
  <c r="E211" i="6"/>
  <c r="F211" i="6"/>
  <c r="G211" i="6"/>
  <c r="E212" i="6"/>
  <c r="F212" i="6"/>
  <c r="G212" i="6"/>
  <c r="E213" i="6"/>
  <c r="F213" i="6"/>
  <c r="G213" i="6"/>
  <c r="E214" i="6"/>
  <c r="F214" i="6"/>
  <c r="G214" i="6"/>
  <c r="E215" i="6"/>
  <c r="F215" i="6"/>
  <c r="G215" i="6"/>
  <c r="E216" i="6"/>
  <c r="F216" i="6"/>
  <c r="G216" i="6"/>
  <c r="E217" i="6"/>
  <c r="F217" i="6"/>
  <c r="G217" i="6"/>
  <c r="E218" i="6"/>
  <c r="F218" i="6"/>
  <c r="G218" i="6"/>
  <c r="E219" i="6"/>
  <c r="F219" i="6"/>
  <c r="G219" i="6"/>
  <c r="E220" i="6"/>
  <c r="F220" i="6"/>
  <c r="G220" i="6"/>
  <c r="E221" i="6"/>
  <c r="F221" i="6"/>
  <c r="G221" i="6"/>
  <c r="E222" i="6"/>
  <c r="F222" i="6"/>
  <c r="G222" i="6"/>
  <c r="E223" i="6"/>
  <c r="F223" i="6"/>
  <c r="G223" i="6"/>
  <c r="E224" i="6"/>
  <c r="F224" i="6"/>
  <c r="G224" i="6"/>
  <c r="E225" i="6"/>
  <c r="F225" i="6"/>
  <c r="G225" i="6"/>
  <c r="E226" i="6"/>
  <c r="F226" i="6"/>
  <c r="G226" i="6"/>
  <c r="E227" i="6"/>
  <c r="F227" i="6"/>
  <c r="G227" i="6"/>
  <c r="E228" i="6"/>
  <c r="F228" i="6"/>
  <c r="G228" i="6"/>
  <c r="E229" i="6"/>
  <c r="F229" i="6"/>
  <c r="G229" i="6"/>
  <c r="E230" i="6"/>
  <c r="F230" i="6"/>
  <c r="G230" i="6"/>
  <c r="E231" i="6"/>
  <c r="F231" i="6"/>
  <c r="G231" i="6"/>
  <c r="E232" i="6"/>
  <c r="F232" i="6"/>
  <c r="G232" i="6"/>
  <c r="E233" i="6"/>
  <c r="F233" i="6"/>
  <c r="G233" i="6"/>
  <c r="E234" i="6"/>
  <c r="F234" i="6"/>
  <c r="G234" i="6"/>
  <c r="E235" i="6"/>
  <c r="F235" i="6"/>
  <c r="G235" i="6"/>
  <c r="E236" i="6"/>
  <c r="F236" i="6"/>
  <c r="G236" i="6"/>
  <c r="E237" i="6"/>
  <c r="F237" i="6"/>
  <c r="G237" i="6"/>
  <c r="E238" i="6"/>
  <c r="F238" i="6"/>
  <c r="G238" i="6"/>
  <c r="E239" i="6"/>
  <c r="F239" i="6"/>
  <c r="G239" i="6"/>
  <c r="E240" i="6"/>
  <c r="F240" i="6"/>
  <c r="G240" i="6"/>
  <c r="E241" i="6"/>
  <c r="F241" i="6"/>
  <c r="G241" i="6"/>
  <c r="E242" i="6"/>
  <c r="F242" i="6"/>
  <c r="G242" i="6"/>
  <c r="E243" i="6"/>
  <c r="F243" i="6"/>
  <c r="G243" i="6"/>
  <c r="E244" i="6"/>
  <c r="F244" i="6"/>
  <c r="G244" i="6"/>
  <c r="E245" i="6"/>
  <c r="F245" i="6"/>
  <c r="G245" i="6"/>
  <c r="E246" i="6"/>
  <c r="F246" i="6"/>
  <c r="G246" i="6"/>
  <c r="E247" i="6"/>
  <c r="F247" i="6"/>
  <c r="G247" i="6"/>
  <c r="E248" i="6"/>
  <c r="F248" i="6"/>
  <c r="G248" i="6"/>
  <c r="E249" i="6"/>
  <c r="F249" i="6"/>
  <c r="G249" i="6"/>
  <c r="E250" i="6"/>
  <c r="F250" i="6"/>
  <c r="G250" i="6"/>
  <c r="E251" i="6"/>
  <c r="F251" i="6"/>
  <c r="G251" i="6"/>
  <c r="E252" i="6"/>
  <c r="F252" i="6"/>
  <c r="G252" i="6"/>
  <c r="E253" i="6"/>
  <c r="F253" i="6"/>
  <c r="G253" i="6"/>
  <c r="E254" i="6"/>
  <c r="F254" i="6"/>
  <c r="G254" i="6"/>
  <c r="E255" i="6"/>
  <c r="F255" i="6"/>
  <c r="G255" i="6"/>
  <c r="E256" i="6"/>
  <c r="F256" i="6"/>
  <c r="G256" i="6"/>
  <c r="E257" i="6"/>
  <c r="F257" i="6"/>
  <c r="G257" i="6"/>
  <c r="E258" i="6"/>
  <c r="F258" i="6"/>
  <c r="G258" i="6"/>
  <c r="E259" i="6"/>
  <c r="F259" i="6"/>
  <c r="G259" i="6"/>
  <c r="E260" i="6"/>
  <c r="F260" i="6"/>
  <c r="G260" i="6"/>
  <c r="E261" i="6"/>
  <c r="F261" i="6"/>
  <c r="G261" i="6"/>
  <c r="E262" i="6"/>
  <c r="F262" i="6"/>
  <c r="G262" i="6"/>
  <c r="E263" i="6"/>
  <c r="F263" i="6"/>
  <c r="G263" i="6"/>
  <c r="E264" i="6"/>
  <c r="F264" i="6"/>
  <c r="G264" i="6"/>
  <c r="E265" i="6"/>
  <c r="F265" i="6"/>
  <c r="G265" i="6"/>
  <c r="E266" i="6"/>
  <c r="F266" i="6"/>
  <c r="G266" i="6"/>
  <c r="E267" i="6"/>
  <c r="F267" i="6"/>
  <c r="G267" i="6"/>
  <c r="E268" i="6"/>
  <c r="F268" i="6"/>
  <c r="G268" i="6"/>
  <c r="E269" i="6"/>
  <c r="F269" i="6"/>
  <c r="G269" i="6"/>
  <c r="E270" i="6"/>
  <c r="F270" i="6"/>
  <c r="G270" i="6"/>
  <c r="E271" i="6"/>
  <c r="F271" i="6"/>
  <c r="G271" i="6"/>
  <c r="E272" i="6"/>
  <c r="F272" i="6"/>
  <c r="G272" i="6"/>
  <c r="E273" i="6"/>
  <c r="F273" i="6"/>
  <c r="G273" i="6"/>
  <c r="E274" i="6"/>
  <c r="F274" i="6"/>
  <c r="G274" i="6"/>
  <c r="E275" i="6"/>
  <c r="F275" i="6"/>
  <c r="G275" i="6"/>
  <c r="E276" i="6"/>
  <c r="F276" i="6"/>
  <c r="G276" i="6"/>
  <c r="E277" i="6"/>
  <c r="F277" i="6"/>
  <c r="G277" i="6"/>
  <c r="E278" i="6"/>
  <c r="F278" i="6"/>
  <c r="G278" i="6"/>
  <c r="E279" i="6"/>
  <c r="F279" i="6"/>
  <c r="G279" i="6"/>
  <c r="E280" i="6"/>
  <c r="F280" i="6"/>
  <c r="G280" i="6"/>
  <c r="E281" i="6"/>
  <c r="F281" i="6"/>
  <c r="G281" i="6"/>
  <c r="E282" i="6"/>
  <c r="F282" i="6"/>
  <c r="G282" i="6"/>
  <c r="E283" i="6"/>
  <c r="F283" i="6"/>
  <c r="G283" i="6"/>
  <c r="E284" i="6"/>
  <c r="F284" i="6"/>
  <c r="G284" i="6"/>
  <c r="E285" i="6"/>
  <c r="F285" i="6"/>
  <c r="G285" i="6"/>
  <c r="E286" i="6"/>
  <c r="F286" i="6"/>
  <c r="G286" i="6"/>
  <c r="E287" i="6"/>
  <c r="F287" i="6"/>
  <c r="G287" i="6"/>
  <c r="E288" i="6"/>
  <c r="F288" i="6"/>
  <c r="G288" i="6"/>
  <c r="E289" i="6"/>
  <c r="F289" i="6"/>
  <c r="G289" i="6"/>
  <c r="E290" i="6"/>
  <c r="F290" i="6"/>
  <c r="G290" i="6"/>
  <c r="E291" i="6"/>
  <c r="F291" i="6"/>
  <c r="G291" i="6"/>
  <c r="E292" i="6"/>
  <c r="F292" i="6"/>
  <c r="G292" i="6"/>
  <c r="E293" i="6"/>
  <c r="F293" i="6"/>
  <c r="G293" i="6"/>
  <c r="E294" i="6"/>
  <c r="F294" i="6"/>
  <c r="G294" i="6"/>
  <c r="E295" i="6"/>
  <c r="F295" i="6"/>
  <c r="G295" i="6"/>
  <c r="E296" i="6"/>
  <c r="F296" i="6"/>
  <c r="G296" i="6"/>
  <c r="E297" i="6"/>
  <c r="F297" i="6"/>
  <c r="G297" i="6"/>
  <c r="E298" i="6"/>
  <c r="F298" i="6"/>
  <c r="G298" i="6"/>
  <c r="E299" i="6"/>
  <c r="F299" i="6"/>
  <c r="G299" i="6"/>
  <c r="E300" i="6"/>
  <c r="F300" i="6"/>
  <c r="G300" i="6"/>
  <c r="E301" i="6"/>
  <c r="F301" i="6"/>
  <c r="G301" i="6"/>
  <c r="E302" i="6"/>
  <c r="F302" i="6"/>
  <c r="G302" i="6"/>
  <c r="E303" i="6"/>
  <c r="F303" i="6"/>
  <c r="G303" i="6"/>
  <c r="E304" i="6"/>
  <c r="F304" i="6"/>
  <c r="G304" i="6"/>
  <c r="E305" i="6"/>
  <c r="F305" i="6"/>
  <c r="G305" i="6"/>
  <c r="E306" i="6"/>
  <c r="F306" i="6"/>
  <c r="G306" i="6"/>
  <c r="E307" i="6"/>
  <c r="F307" i="6"/>
  <c r="G307" i="6"/>
  <c r="E308" i="6"/>
  <c r="F308" i="6"/>
  <c r="G308" i="6"/>
  <c r="E309" i="6"/>
  <c r="F309" i="6"/>
  <c r="G309" i="6"/>
  <c r="E310" i="6"/>
  <c r="F310" i="6"/>
  <c r="G310" i="6"/>
  <c r="E311" i="6"/>
  <c r="F311" i="6"/>
  <c r="G311" i="6"/>
  <c r="E312" i="6"/>
  <c r="F312" i="6"/>
  <c r="G312" i="6"/>
  <c r="E313" i="6"/>
  <c r="F313" i="6"/>
  <c r="G313" i="6"/>
  <c r="E314" i="6"/>
  <c r="F314" i="6"/>
  <c r="G314" i="6"/>
  <c r="E315" i="6"/>
  <c r="F315" i="6"/>
  <c r="G315" i="6"/>
  <c r="E316" i="6"/>
  <c r="F316" i="6"/>
  <c r="G316" i="6"/>
  <c r="E317" i="6"/>
  <c r="F317" i="6"/>
  <c r="G317" i="6"/>
  <c r="E318" i="6"/>
  <c r="F318" i="6"/>
  <c r="G318" i="6"/>
  <c r="E319" i="6"/>
  <c r="F319" i="6"/>
  <c r="G319" i="6"/>
  <c r="E320" i="6"/>
  <c r="F320" i="6"/>
  <c r="G320" i="6"/>
  <c r="E321" i="6"/>
  <c r="F321" i="6"/>
  <c r="G321" i="6"/>
  <c r="E322" i="6"/>
  <c r="F322" i="6"/>
  <c r="G322" i="6"/>
  <c r="E323" i="6"/>
  <c r="F323" i="6"/>
  <c r="G323" i="6"/>
  <c r="E324" i="6"/>
  <c r="F324" i="6"/>
  <c r="G324" i="6"/>
  <c r="E325" i="6"/>
  <c r="F325" i="6"/>
  <c r="G325" i="6"/>
  <c r="E326" i="6"/>
  <c r="F326" i="6"/>
  <c r="G326" i="6"/>
  <c r="E327" i="6"/>
  <c r="F327" i="6"/>
  <c r="G327" i="6"/>
  <c r="E328" i="6"/>
  <c r="F328" i="6"/>
  <c r="G328" i="6"/>
  <c r="E329" i="6"/>
  <c r="F329" i="6"/>
  <c r="G329" i="6"/>
  <c r="E330" i="6"/>
  <c r="F330" i="6"/>
  <c r="G330" i="6"/>
  <c r="E331" i="6"/>
  <c r="F331" i="6"/>
  <c r="G331" i="6"/>
  <c r="E332" i="6"/>
  <c r="F332" i="6"/>
  <c r="G332" i="6"/>
  <c r="E333" i="6"/>
  <c r="F333" i="6"/>
  <c r="G333" i="6"/>
  <c r="E334" i="6"/>
  <c r="F334" i="6"/>
  <c r="G334" i="6"/>
  <c r="E335" i="6"/>
  <c r="F335" i="6"/>
  <c r="G335" i="6"/>
  <c r="E336" i="6"/>
  <c r="F336" i="6"/>
  <c r="G336" i="6"/>
  <c r="E337" i="6"/>
  <c r="F337" i="6"/>
  <c r="G337" i="6"/>
  <c r="E338" i="6"/>
  <c r="F338" i="6"/>
  <c r="G338" i="6"/>
  <c r="E339" i="6"/>
  <c r="F339" i="6"/>
  <c r="G339" i="6"/>
  <c r="E340" i="6"/>
  <c r="F340" i="6"/>
  <c r="G340" i="6"/>
  <c r="E341" i="6"/>
  <c r="F341" i="6"/>
  <c r="G341" i="6"/>
  <c r="E342" i="6"/>
  <c r="F342" i="6"/>
  <c r="G342" i="6"/>
  <c r="E343" i="6"/>
  <c r="F343" i="6"/>
  <c r="G343" i="6"/>
  <c r="E344" i="6"/>
  <c r="F344" i="6"/>
  <c r="G344" i="6"/>
  <c r="E345" i="6"/>
  <c r="F345" i="6"/>
  <c r="G345" i="6"/>
  <c r="E346" i="6"/>
  <c r="F346" i="6"/>
  <c r="G346" i="6"/>
  <c r="E347" i="6"/>
  <c r="F347" i="6"/>
  <c r="G347" i="6"/>
  <c r="E348" i="6"/>
  <c r="F348" i="6"/>
  <c r="G348" i="6"/>
  <c r="E349" i="6"/>
  <c r="F349" i="6"/>
  <c r="G349" i="6"/>
  <c r="E350" i="6"/>
  <c r="F350" i="6"/>
  <c r="G350" i="6"/>
  <c r="E351" i="6"/>
  <c r="F351" i="6"/>
  <c r="G351" i="6"/>
  <c r="E352" i="6"/>
  <c r="F352" i="6"/>
  <c r="G352" i="6"/>
  <c r="E353" i="6"/>
  <c r="F353" i="6"/>
  <c r="G353" i="6"/>
  <c r="E354" i="6"/>
  <c r="F354" i="6"/>
  <c r="G354" i="6"/>
  <c r="E355" i="6"/>
  <c r="F355" i="6"/>
  <c r="G355" i="6"/>
  <c r="E356" i="6"/>
  <c r="F356" i="6"/>
  <c r="G356" i="6"/>
  <c r="E357" i="6"/>
  <c r="F357" i="6"/>
  <c r="G357" i="6"/>
  <c r="E358" i="6"/>
  <c r="F358" i="6"/>
  <c r="G358" i="6"/>
  <c r="E359" i="6"/>
  <c r="F359" i="6"/>
  <c r="G359" i="6"/>
  <c r="E360" i="6"/>
  <c r="F360" i="6"/>
  <c r="G360" i="6"/>
  <c r="E361" i="6"/>
  <c r="F361" i="6"/>
  <c r="G361" i="6"/>
  <c r="E362" i="6"/>
  <c r="F362" i="6"/>
  <c r="G362" i="6"/>
  <c r="E363" i="6"/>
  <c r="F363" i="6"/>
  <c r="G363" i="6"/>
  <c r="E364" i="6"/>
  <c r="F364" i="6"/>
  <c r="G364" i="6"/>
  <c r="E365" i="6"/>
  <c r="F365" i="6"/>
  <c r="G365" i="6"/>
  <c r="E366" i="6"/>
  <c r="F366" i="6"/>
  <c r="G366" i="6"/>
  <c r="E367" i="6"/>
  <c r="F367" i="6"/>
  <c r="G367" i="6"/>
  <c r="E368" i="6"/>
  <c r="F368" i="6"/>
  <c r="G368" i="6"/>
  <c r="E369" i="6"/>
  <c r="F369" i="6"/>
  <c r="G369" i="6"/>
  <c r="E370" i="6"/>
  <c r="F370" i="6"/>
  <c r="G370" i="6"/>
  <c r="E371" i="6"/>
  <c r="F371" i="6"/>
  <c r="G371" i="6"/>
  <c r="E372" i="6"/>
  <c r="F372" i="6"/>
  <c r="G372" i="6"/>
  <c r="E373" i="6"/>
  <c r="F373" i="6"/>
  <c r="G373" i="6"/>
  <c r="E374" i="6"/>
  <c r="F374" i="6"/>
  <c r="G374" i="6"/>
  <c r="E375" i="6"/>
  <c r="F375" i="6"/>
  <c r="G375" i="6"/>
  <c r="E376" i="6"/>
  <c r="F376" i="6"/>
  <c r="G376" i="6"/>
  <c r="E377" i="6"/>
  <c r="F377" i="6"/>
  <c r="G377" i="6"/>
  <c r="E378" i="6"/>
  <c r="F378" i="6"/>
  <c r="G378" i="6"/>
  <c r="E379" i="6"/>
  <c r="F379" i="6"/>
  <c r="G379" i="6"/>
  <c r="E380" i="6"/>
  <c r="F380" i="6"/>
  <c r="G380" i="6"/>
  <c r="E381" i="6"/>
  <c r="F381" i="6"/>
  <c r="G381" i="6"/>
  <c r="E382" i="6"/>
  <c r="F382" i="6"/>
  <c r="G382" i="6"/>
  <c r="E383" i="6"/>
  <c r="F383" i="6"/>
  <c r="G383" i="6"/>
  <c r="E384" i="6"/>
  <c r="F384" i="6"/>
  <c r="G384" i="6"/>
  <c r="E385" i="6"/>
  <c r="F385" i="6"/>
  <c r="G385" i="6"/>
  <c r="E386" i="6"/>
  <c r="F386" i="6"/>
  <c r="G386" i="6"/>
  <c r="E387" i="6"/>
  <c r="F387" i="6"/>
  <c r="G387" i="6"/>
  <c r="E388" i="6"/>
  <c r="F388" i="6"/>
  <c r="G388" i="6"/>
  <c r="E389" i="6"/>
  <c r="F389" i="6"/>
  <c r="G389" i="6"/>
  <c r="E390" i="6"/>
  <c r="F390" i="6"/>
  <c r="G390" i="6"/>
  <c r="E391" i="6"/>
  <c r="F391" i="6"/>
  <c r="G391" i="6"/>
  <c r="E392" i="6"/>
  <c r="F392" i="6"/>
  <c r="G392" i="6"/>
  <c r="E393" i="6"/>
  <c r="F393" i="6"/>
  <c r="G393" i="6"/>
  <c r="E394" i="6"/>
  <c r="F394" i="6"/>
  <c r="G394" i="6"/>
  <c r="E395" i="6"/>
  <c r="F395" i="6"/>
  <c r="G395" i="6"/>
  <c r="E396" i="6"/>
  <c r="F396" i="6"/>
  <c r="G396" i="6"/>
  <c r="E397" i="6"/>
  <c r="F397" i="6"/>
  <c r="G397" i="6"/>
  <c r="E398" i="6"/>
  <c r="F398" i="6"/>
  <c r="G398" i="6"/>
  <c r="E399" i="6"/>
  <c r="F399" i="6"/>
  <c r="G399" i="6"/>
  <c r="E400" i="6"/>
  <c r="F400" i="6"/>
  <c r="G400" i="6"/>
  <c r="E401" i="6"/>
  <c r="F401" i="6"/>
  <c r="G401" i="6"/>
  <c r="E402" i="6"/>
  <c r="F402" i="6"/>
  <c r="G402" i="6"/>
  <c r="E403" i="6"/>
  <c r="F403" i="6"/>
  <c r="G403" i="6"/>
  <c r="E404" i="6"/>
  <c r="F404" i="6"/>
  <c r="G404" i="6"/>
  <c r="E405" i="6"/>
  <c r="F405" i="6"/>
  <c r="G405" i="6"/>
  <c r="E406" i="6"/>
  <c r="F406" i="6"/>
  <c r="G406" i="6"/>
  <c r="E407" i="6"/>
  <c r="F407" i="6"/>
  <c r="G407" i="6"/>
  <c r="E408" i="6"/>
  <c r="F408" i="6"/>
  <c r="G408" i="6"/>
  <c r="E409" i="6"/>
  <c r="F409" i="6"/>
  <c r="G409" i="6"/>
  <c r="E410" i="6"/>
  <c r="F410" i="6"/>
  <c r="G410" i="6"/>
  <c r="E411" i="6"/>
  <c r="F411" i="6"/>
  <c r="G411" i="6"/>
  <c r="E412" i="6"/>
  <c r="F412" i="6"/>
  <c r="G412" i="6"/>
  <c r="E413" i="6"/>
  <c r="F413" i="6"/>
  <c r="G413" i="6"/>
  <c r="E414" i="6"/>
  <c r="F414" i="6"/>
  <c r="G414" i="6"/>
  <c r="E415" i="6"/>
  <c r="F415" i="6"/>
  <c r="G415" i="6"/>
  <c r="E416" i="6"/>
  <c r="F416" i="6"/>
  <c r="G416" i="6"/>
  <c r="E417" i="6"/>
  <c r="F417" i="6"/>
  <c r="G417" i="6"/>
  <c r="E418" i="6"/>
  <c r="F418" i="6"/>
  <c r="G418" i="6"/>
  <c r="E419" i="6"/>
  <c r="F419" i="6"/>
  <c r="G419" i="6"/>
  <c r="E420" i="6"/>
  <c r="F420" i="6"/>
  <c r="G420" i="6"/>
  <c r="E421" i="6"/>
  <c r="F421" i="6"/>
  <c r="G421" i="6"/>
  <c r="E422" i="6"/>
  <c r="F422" i="6"/>
  <c r="G422" i="6"/>
  <c r="E423" i="6"/>
  <c r="F423" i="6"/>
  <c r="G423" i="6"/>
  <c r="E424" i="6"/>
  <c r="F424" i="6"/>
  <c r="G424" i="6"/>
  <c r="E425" i="6"/>
  <c r="F425" i="6"/>
  <c r="G425" i="6"/>
  <c r="E426" i="6"/>
  <c r="F426" i="6"/>
  <c r="G426" i="6"/>
  <c r="E427" i="6"/>
  <c r="F427" i="6"/>
  <c r="G427" i="6"/>
  <c r="E428" i="6"/>
  <c r="F428" i="6"/>
  <c r="G428" i="6"/>
  <c r="E429" i="6"/>
  <c r="F429" i="6"/>
  <c r="G429" i="6"/>
  <c r="E430" i="6"/>
  <c r="F430" i="6"/>
  <c r="G430" i="6"/>
  <c r="E431" i="6"/>
  <c r="F431" i="6"/>
  <c r="G431" i="6"/>
  <c r="E432" i="6"/>
  <c r="F432" i="6"/>
  <c r="G432" i="6"/>
  <c r="E433" i="6"/>
  <c r="F433" i="6"/>
  <c r="G433" i="6"/>
  <c r="E434" i="6"/>
  <c r="F434" i="6"/>
  <c r="G434" i="6"/>
  <c r="E435" i="6"/>
  <c r="F435" i="6"/>
  <c r="G435" i="6"/>
  <c r="E436" i="6"/>
  <c r="F436" i="6"/>
  <c r="G436" i="6"/>
  <c r="E437" i="6"/>
  <c r="F437" i="6"/>
  <c r="G437" i="6"/>
  <c r="E438" i="6"/>
  <c r="F438" i="6"/>
  <c r="G438" i="6"/>
  <c r="E439" i="6"/>
  <c r="F439" i="6"/>
  <c r="G439" i="6"/>
  <c r="E440" i="6"/>
  <c r="F440" i="6"/>
  <c r="G440" i="6"/>
  <c r="E441" i="6"/>
  <c r="F441" i="6"/>
  <c r="G441" i="6"/>
  <c r="E442" i="6"/>
  <c r="F442" i="6"/>
  <c r="G442" i="6"/>
  <c r="E443" i="6"/>
  <c r="F443" i="6"/>
  <c r="G443" i="6"/>
  <c r="E444" i="6"/>
  <c r="F444" i="6"/>
  <c r="G444" i="6"/>
  <c r="E445" i="6"/>
  <c r="F445" i="6"/>
  <c r="G445" i="6"/>
  <c r="E446" i="6"/>
  <c r="F446" i="6"/>
  <c r="G446" i="6"/>
  <c r="E447" i="6"/>
  <c r="F447" i="6"/>
  <c r="G447" i="6"/>
  <c r="E448" i="6"/>
  <c r="F448" i="6"/>
  <c r="G448" i="6"/>
  <c r="E449" i="6"/>
  <c r="F449" i="6"/>
  <c r="G449" i="6"/>
  <c r="E450" i="6"/>
  <c r="F450" i="6"/>
  <c r="G450" i="6"/>
  <c r="E451" i="6"/>
  <c r="F451" i="6"/>
  <c r="G451" i="6"/>
  <c r="E452" i="6"/>
  <c r="F452" i="6"/>
  <c r="G452" i="6"/>
  <c r="E453" i="6"/>
  <c r="F453" i="6"/>
  <c r="G453" i="6"/>
  <c r="E454" i="6"/>
  <c r="F454" i="6"/>
  <c r="G454" i="6"/>
  <c r="E455" i="6"/>
  <c r="F455" i="6"/>
  <c r="G455" i="6"/>
  <c r="E456" i="6"/>
  <c r="F456" i="6"/>
  <c r="G456" i="6"/>
  <c r="E457" i="6"/>
  <c r="F457" i="6"/>
  <c r="G457" i="6"/>
  <c r="E458" i="6"/>
  <c r="F458" i="6"/>
  <c r="G458" i="6"/>
  <c r="E459" i="6"/>
  <c r="F459" i="6"/>
  <c r="G459" i="6"/>
  <c r="E460" i="6"/>
  <c r="F460" i="6"/>
  <c r="G460" i="6"/>
  <c r="E461" i="6"/>
  <c r="F461" i="6"/>
  <c r="G461" i="6"/>
  <c r="E462" i="6"/>
  <c r="F462" i="6"/>
  <c r="G462" i="6"/>
  <c r="E463" i="6"/>
  <c r="F463" i="6"/>
  <c r="G463" i="6"/>
  <c r="E464" i="6"/>
  <c r="F464" i="6"/>
  <c r="G464" i="6"/>
  <c r="E465" i="6"/>
  <c r="F465" i="6"/>
  <c r="G465" i="6"/>
  <c r="E466" i="6"/>
  <c r="F466" i="6"/>
  <c r="G466" i="6"/>
  <c r="E467" i="6"/>
  <c r="F467" i="6"/>
  <c r="G467" i="6"/>
  <c r="E468" i="6"/>
  <c r="F468" i="6"/>
  <c r="G468" i="6"/>
  <c r="E469" i="6"/>
  <c r="F469" i="6"/>
  <c r="G469" i="6"/>
  <c r="E470" i="6"/>
  <c r="F470" i="6"/>
  <c r="G470" i="6"/>
  <c r="E471" i="6"/>
  <c r="F471" i="6"/>
  <c r="G471" i="6"/>
  <c r="E472" i="6"/>
  <c r="F472" i="6"/>
  <c r="G472" i="6"/>
  <c r="E473" i="6"/>
  <c r="F473" i="6"/>
  <c r="G473" i="6"/>
  <c r="E474" i="6"/>
  <c r="F474" i="6"/>
  <c r="G474" i="6"/>
  <c r="E475" i="6"/>
  <c r="F475" i="6"/>
  <c r="G475" i="6"/>
  <c r="E476" i="6"/>
  <c r="F476" i="6"/>
  <c r="G476" i="6"/>
  <c r="E477" i="6"/>
  <c r="F477" i="6"/>
  <c r="G477" i="6"/>
  <c r="E478" i="6"/>
  <c r="F478" i="6"/>
  <c r="G478" i="6"/>
  <c r="E479" i="6"/>
  <c r="F479" i="6"/>
  <c r="G479" i="6"/>
  <c r="E480" i="6"/>
  <c r="F480" i="6"/>
  <c r="G480" i="6"/>
  <c r="E481" i="6"/>
  <c r="F481" i="6"/>
  <c r="G481" i="6"/>
  <c r="E482" i="6"/>
  <c r="F482" i="6"/>
  <c r="G482" i="6"/>
  <c r="E483" i="6"/>
  <c r="F483" i="6"/>
  <c r="G483" i="6"/>
  <c r="E484" i="6"/>
  <c r="F484" i="6"/>
  <c r="G484" i="6"/>
  <c r="E485" i="6"/>
  <c r="F485" i="6"/>
  <c r="G485" i="6"/>
  <c r="E486" i="6"/>
  <c r="F486" i="6"/>
  <c r="G486" i="6"/>
  <c r="E487" i="6"/>
  <c r="F487" i="6"/>
  <c r="G487" i="6"/>
  <c r="E488" i="6"/>
  <c r="F488" i="6"/>
  <c r="G488" i="6"/>
  <c r="E489" i="6"/>
  <c r="F489" i="6"/>
  <c r="G489" i="6"/>
  <c r="E490" i="6"/>
  <c r="F490" i="6"/>
  <c r="G490" i="6"/>
  <c r="E491" i="6"/>
  <c r="F491" i="6"/>
  <c r="G491" i="6"/>
  <c r="E492" i="6"/>
  <c r="F492" i="6"/>
  <c r="G492" i="6"/>
  <c r="E493" i="6"/>
  <c r="F493" i="6"/>
  <c r="G493" i="6"/>
  <c r="E494" i="6"/>
  <c r="F494" i="6"/>
  <c r="G494" i="6"/>
  <c r="E495" i="6"/>
  <c r="F495" i="6"/>
  <c r="G495" i="6"/>
  <c r="E496" i="6"/>
  <c r="F496" i="6"/>
  <c r="G496" i="6"/>
  <c r="E497" i="6"/>
  <c r="F497" i="6"/>
  <c r="G497" i="6"/>
  <c r="E498" i="6"/>
  <c r="F498" i="6"/>
  <c r="G498" i="6"/>
  <c r="E499" i="6"/>
  <c r="F499" i="6"/>
  <c r="G499" i="6"/>
  <c r="E500" i="6"/>
  <c r="F500" i="6"/>
  <c r="G500" i="6"/>
  <c r="E501" i="6"/>
  <c r="F501" i="6"/>
  <c r="G501" i="6"/>
  <c r="G2" i="6"/>
  <c r="F2" i="6"/>
  <c r="E2" i="6"/>
  <c r="F1" i="6"/>
  <c r="G1" i="6"/>
  <c r="D2" i="1"/>
  <c r="L2" i="1"/>
  <c r="L2" i="6"/>
  <c r="D352" i="1"/>
  <c r="D353" i="1"/>
  <c r="D354" i="1"/>
  <c r="D355" i="1"/>
  <c r="D356" i="1"/>
  <c r="D357" i="1"/>
  <c r="D358" i="1"/>
  <c r="D359" i="1"/>
  <c r="D360" i="1"/>
  <c r="D361" i="1"/>
  <c r="D362" i="1"/>
  <c r="D363" i="1"/>
  <c r="D364" i="1"/>
  <c r="D365" i="1"/>
  <c r="D366" i="1"/>
  <c r="D367" i="1"/>
  <c r="D368" i="1"/>
  <c r="D369" i="1"/>
  <c r="D370" i="1"/>
  <c r="D371" i="1"/>
  <c r="D372" i="1"/>
  <c r="D373" i="1"/>
  <c r="D374" i="1"/>
  <c r="D375" i="1"/>
  <c r="D376" i="1"/>
  <c r="D377" i="1"/>
  <c r="B14" i="50"/>
  <c r="D490" i="1"/>
  <c r="L490" i="1"/>
  <c r="C14" i="50"/>
  <c r="D14" i="50"/>
  <c r="E14" i="50"/>
  <c r="F14" i="50"/>
  <c r="L14" i="50"/>
  <c r="M14" i="50"/>
  <c r="B15" i="50"/>
  <c r="D491" i="1"/>
  <c r="L491" i="1"/>
  <c r="C15" i="50"/>
  <c r="D15" i="50"/>
  <c r="E15" i="50"/>
  <c r="F15" i="50"/>
  <c r="L15" i="50"/>
  <c r="M15" i="50"/>
  <c r="B16" i="50"/>
  <c r="D492" i="1"/>
  <c r="L492" i="1"/>
  <c r="C16" i="50"/>
  <c r="D16" i="50"/>
  <c r="E16" i="50"/>
  <c r="F16" i="50"/>
  <c r="L16" i="50"/>
  <c r="M16" i="50"/>
  <c r="B17" i="50"/>
  <c r="D493" i="1"/>
  <c r="L493" i="1"/>
  <c r="C17" i="50"/>
  <c r="D17" i="50"/>
  <c r="E17" i="50"/>
  <c r="F17" i="50"/>
  <c r="L17" i="50"/>
  <c r="M17" i="50"/>
  <c r="B18" i="50"/>
  <c r="D494" i="1"/>
  <c r="L494" i="1"/>
  <c r="C18" i="50"/>
  <c r="D18" i="50"/>
  <c r="E18" i="50"/>
  <c r="F18" i="50"/>
  <c r="G18" i="50"/>
  <c r="H18" i="50"/>
  <c r="I18" i="50"/>
  <c r="J18" i="50"/>
  <c r="K18" i="50"/>
  <c r="L18" i="50"/>
  <c r="M18" i="50"/>
  <c r="B19" i="50"/>
  <c r="D495" i="1"/>
  <c r="L495" i="1"/>
  <c r="C19" i="50"/>
  <c r="D19" i="50"/>
  <c r="E19" i="50"/>
  <c r="F19" i="50"/>
  <c r="G19" i="50"/>
  <c r="H19" i="50"/>
  <c r="I19" i="50"/>
  <c r="J19" i="50"/>
  <c r="K19" i="50"/>
  <c r="L19" i="50"/>
  <c r="M19" i="50"/>
  <c r="B20" i="50"/>
  <c r="D496" i="1"/>
  <c r="L496" i="1"/>
  <c r="C20" i="50"/>
  <c r="D20" i="50"/>
  <c r="E20" i="50"/>
  <c r="F20" i="50"/>
  <c r="G20" i="50"/>
  <c r="H20" i="50"/>
  <c r="I20" i="50"/>
  <c r="J20" i="50"/>
  <c r="K20" i="50"/>
  <c r="L20" i="50"/>
  <c r="M20" i="50"/>
  <c r="B21" i="50"/>
  <c r="D497" i="1"/>
  <c r="L497" i="1"/>
  <c r="C21" i="50"/>
  <c r="D21" i="50"/>
  <c r="E21" i="50"/>
  <c r="F21" i="50"/>
  <c r="G21" i="50"/>
  <c r="H21" i="50"/>
  <c r="I21" i="50"/>
  <c r="J21" i="50"/>
  <c r="K21" i="50"/>
  <c r="L21" i="50"/>
  <c r="M21" i="50"/>
  <c r="B22" i="50"/>
  <c r="D498" i="1"/>
  <c r="L498" i="1"/>
  <c r="C22" i="50"/>
  <c r="D22" i="50"/>
  <c r="E22" i="50"/>
  <c r="F22" i="50"/>
  <c r="G22" i="50"/>
  <c r="H22" i="50"/>
  <c r="I22" i="50"/>
  <c r="J22" i="50"/>
  <c r="K22" i="50"/>
  <c r="L22" i="50"/>
  <c r="M22" i="50"/>
  <c r="B23" i="50"/>
  <c r="D499" i="1"/>
  <c r="L499" i="1"/>
  <c r="C23" i="50"/>
  <c r="D23" i="50"/>
  <c r="E23" i="50"/>
  <c r="F23" i="50"/>
  <c r="G23" i="50"/>
  <c r="H23" i="50"/>
  <c r="I23" i="50"/>
  <c r="J23" i="50"/>
  <c r="K23" i="50"/>
  <c r="L23" i="50"/>
  <c r="M23" i="50"/>
  <c r="B24" i="50"/>
  <c r="D500" i="1"/>
  <c r="L500" i="1"/>
  <c r="C24" i="50"/>
  <c r="D24" i="50"/>
  <c r="E24" i="50"/>
  <c r="F24" i="50"/>
  <c r="G24" i="50"/>
  <c r="H24" i="50"/>
  <c r="I24" i="50"/>
  <c r="J24" i="50"/>
  <c r="K24" i="50"/>
  <c r="L24" i="50"/>
  <c r="M24" i="50"/>
  <c r="B25" i="50"/>
  <c r="D501" i="1"/>
  <c r="L501" i="1"/>
  <c r="C25" i="50"/>
  <c r="D25" i="50"/>
  <c r="E25" i="50"/>
  <c r="F25" i="50"/>
  <c r="G25" i="50"/>
  <c r="H25" i="50"/>
  <c r="I25" i="50"/>
  <c r="J25" i="50"/>
  <c r="K25" i="50"/>
  <c r="L25" i="50"/>
  <c r="M25" i="50"/>
  <c r="B13" i="50"/>
  <c r="D489" i="1"/>
  <c r="L489" i="1"/>
  <c r="C13" i="50"/>
  <c r="D13" i="50"/>
  <c r="E13" i="50"/>
  <c r="F13" i="50"/>
  <c r="L13" i="50"/>
  <c r="M13" i="50"/>
  <c r="B3" i="50"/>
  <c r="B10" i="50"/>
  <c r="B9" i="50"/>
  <c r="C4" i="50"/>
  <c r="C6" i="50"/>
  <c r="C8" i="50"/>
  <c r="B8" i="50"/>
  <c r="C5" i="50"/>
  <c r="C7" i="50"/>
  <c r="B7" i="50"/>
  <c r="B16" i="49"/>
  <c r="D485" i="1"/>
  <c r="L485" i="1"/>
  <c r="C16" i="49"/>
  <c r="D16" i="49"/>
  <c r="E16" i="49"/>
  <c r="M16" i="49"/>
  <c r="B17" i="49"/>
  <c r="D486" i="1"/>
  <c r="L486" i="1"/>
  <c r="C17" i="49"/>
  <c r="D17" i="49"/>
  <c r="E17" i="49"/>
  <c r="M17" i="49"/>
  <c r="D482" i="1"/>
  <c r="L482" i="1"/>
  <c r="B13" i="49"/>
  <c r="C13" i="49"/>
  <c r="D13" i="49"/>
  <c r="E13" i="49"/>
  <c r="M13" i="49"/>
  <c r="D483" i="1"/>
  <c r="L483" i="1"/>
  <c r="B14" i="49"/>
  <c r="C14" i="49"/>
  <c r="D14" i="49"/>
  <c r="E14" i="49"/>
  <c r="M14" i="49"/>
  <c r="D484" i="1"/>
  <c r="L484" i="1"/>
  <c r="B15" i="49"/>
  <c r="C15" i="49"/>
  <c r="D15" i="49"/>
  <c r="E15" i="49"/>
  <c r="M15" i="49"/>
  <c r="L16" i="49"/>
  <c r="L17" i="49"/>
  <c r="L13" i="49"/>
  <c r="L14" i="49"/>
  <c r="L15" i="49"/>
  <c r="F14" i="49"/>
  <c r="F15" i="49"/>
  <c r="F13" i="49"/>
  <c r="F16" i="49"/>
  <c r="F17" i="49"/>
  <c r="B3" i="49"/>
  <c r="B10" i="49"/>
  <c r="B9" i="49"/>
  <c r="C4" i="49"/>
  <c r="C6" i="49"/>
  <c r="C8" i="49"/>
  <c r="B8" i="49"/>
  <c r="C5" i="49"/>
  <c r="C7" i="49"/>
  <c r="B7" i="49"/>
  <c r="B14" i="48"/>
  <c r="D477" i="1"/>
  <c r="L477" i="1"/>
  <c r="C14" i="48"/>
  <c r="D14" i="48"/>
  <c r="E14" i="48"/>
  <c r="F14" i="48"/>
  <c r="L14" i="48"/>
  <c r="M14" i="48"/>
  <c r="B15" i="48"/>
  <c r="D478" i="1"/>
  <c r="L478" i="1"/>
  <c r="C15" i="48"/>
  <c r="D15" i="48"/>
  <c r="E15" i="48"/>
  <c r="F15" i="48"/>
  <c r="L15" i="48"/>
  <c r="M15" i="48"/>
  <c r="B16" i="48"/>
  <c r="D479" i="1"/>
  <c r="L479" i="1"/>
  <c r="C16" i="48"/>
  <c r="D16" i="48"/>
  <c r="E16" i="48"/>
  <c r="F16" i="48"/>
  <c r="L16" i="48"/>
  <c r="M16" i="48"/>
  <c r="B17" i="48"/>
  <c r="D480" i="1"/>
  <c r="L480" i="1"/>
  <c r="C17" i="48"/>
  <c r="D17" i="48"/>
  <c r="E17" i="48"/>
  <c r="F17" i="48"/>
  <c r="L17" i="48"/>
  <c r="M17" i="48"/>
  <c r="B18" i="48"/>
  <c r="D481" i="1"/>
  <c r="L481" i="1"/>
  <c r="C18" i="48"/>
  <c r="D18" i="48"/>
  <c r="E18" i="48"/>
  <c r="F18" i="48"/>
  <c r="L18" i="48"/>
  <c r="M18" i="48"/>
  <c r="B13" i="48"/>
  <c r="D476" i="1"/>
  <c r="L476" i="1"/>
  <c r="C13" i="48"/>
  <c r="D13" i="48"/>
  <c r="E13" i="48"/>
  <c r="F13" i="48"/>
  <c r="L13" i="48"/>
  <c r="M13" i="48"/>
  <c r="B3" i="48"/>
  <c r="B10" i="48"/>
  <c r="B9" i="48"/>
  <c r="C4" i="48"/>
  <c r="C6" i="48"/>
  <c r="C8" i="48"/>
  <c r="B8" i="48"/>
  <c r="C5" i="48"/>
  <c r="C7" i="48"/>
  <c r="B7" i="48"/>
  <c r="B18" i="47"/>
  <c r="D475" i="1"/>
  <c r="L475" i="1"/>
  <c r="C18" i="47"/>
  <c r="D18" i="47"/>
  <c r="E18" i="47"/>
  <c r="M18" i="47"/>
  <c r="D470" i="1"/>
  <c r="L470" i="1"/>
  <c r="B13" i="47"/>
  <c r="C13" i="47"/>
  <c r="D13" i="47"/>
  <c r="E13" i="47"/>
  <c r="M13" i="47"/>
  <c r="D471" i="1"/>
  <c r="L471" i="1"/>
  <c r="B14" i="47"/>
  <c r="C14" i="47"/>
  <c r="D14" i="47"/>
  <c r="E14" i="47"/>
  <c r="M14" i="47"/>
  <c r="D472" i="1"/>
  <c r="L472" i="1"/>
  <c r="B15" i="47"/>
  <c r="C15" i="47"/>
  <c r="D15" i="47"/>
  <c r="E15" i="47"/>
  <c r="M15" i="47"/>
  <c r="D473" i="1"/>
  <c r="L473" i="1"/>
  <c r="B16" i="47"/>
  <c r="C16" i="47"/>
  <c r="D16" i="47"/>
  <c r="E16" i="47"/>
  <c r="M16" i="47"/>
  <c r="D474" i="1"/>
  <c r="L474" i="1"/>
  <c r="B17" i="47"/>
  <c r="C17" i="47"/>
  <c r="D17" i="47"/>
  <c r="E17" i="47"/>
  <c r="M17" i="47"/>
  <c r="L18" i="47"/>
  <c r="L13" i="47"/>
  <c r="L14" i="47"/>
  <c r="L15" i="47"/>
  <c r="L16" i="47"/>
  <c r="L17" i="47"/>
  <c r="F14" i="47"/>
  <c r="F15" i="47"/>
  <c r="F16" i="47"/>
  <c r="F17" i="47"/>
  <c r="F18" i="47"/>
  <c r="F13" i="47"/>
  <c r="B3" i="47"/>
  <c r="B10" i="47"/>
  <c r="B9" i="47"/>
  <c r="C4" i="47"/>
  <c r="C6" i="47"/>
  <c r="C8" i="47"/>
  <c r="B8" i="47"/>
  <c r="C5" i="47"/>
  <c r="C7" i="47"/>
  <c r="B7" i="47"/>
  <c r="B19" i="46"/>
  <c r="D469" i="1"/>
  <c r="L469" i="1"/>
  <c r="C19" i="46"/>
  <c r="D19" i="46"/>
  <c r="E19" i="46"/>
  <c r="G19" i="46"/>
  <c r="I19" i="46"/>
  <c r="K19" i="46"/>
  <c r="M19" i="46"/>
  <c r="D463" i="1"/>
  <c r="L463" i="1"/>
  <c r="B13" i="46"/>
  <c r="C13" i="46"/>
  <c r="D13" i="46"/>
  <c r="E13" i="46"/>
  <c r="M13" i="46"/>
  <c r="D464" i="1"/>
  <c r="L464" i="1"/>
  <c r="B14" i="46"/>
  <c r="C14" i="46"/>
  <c r="D14" i="46"/>
  <c r="E14" i="46"/>
  <c r="M14" i="46"/>
  <c r="D465" i="1"/>
  <c r="L465" i="1"/>
  <c r="B15" i="46"/>
  <c r="C15" i="46"/>
  <c r="D15" i="46"/>
  <c r="E15" i="46"/>
  <c r="M15" i="46"/>
  <c r="D466" i="1"/>
  <c r="L466" i="1"/>
  <c r="B16" i="46"/>
  <c r="C16" i="46"/>
  <c r="D16" i="46"/>
  <c r="E16" i="46"/>
  <c r="M16" i="46"/>
  <c r="D467" i="1"/>
  <c r="L467" i="1"/>
  <c r="B17" i="46"/>
  <c r="C17" i="46"/>
  <c r="D17" i="46"/>
  <c r="E17" i="46"/>
  <c r="M17" i="46"/>
  <c r="D468" i="1"/>
  <c r="L468" i="1"/>
  <c r="B18" i="46"/>
  <c r="C18" i="46"/>
  <c r="D18" i="46"/>
  <c r="E18" i="46"/>
  <c r="M18" i="46"/>
  <c r="F13" i="46"/>
  <c r="H19" i="46"/>
  <c r="J19" i="46"/>
  <c r="L19" i="46"/>
  <c r="L13" i="46"/>
  <c r="L14" i="46"/>
  <c r="L15" i="46"/>
  <c r="L16" i="46"/>
  <c r="L17" i="46"/>
  <c r="L18" i="46"/>
  <c r="F14" i="46"/>
  <c r="F15" i="46"/>
  <c r="F16" i="46"/>
  <c r="F17" i="46"/>
  <c r="F18" i="46"/>
  <c r="F19" i="46"/>
  <c r="F14" i="45"/>
  <c r="F15" i="45"/>
  <c r="F16" i="45"/>
  <c r="F17" i="45"/>
  <c r="F18" i="45"/>
  <c r="F13" i="45"/>
  <c r="B3" i="46"/>
  <c r="B10" i="46"/>
  <c r="B9" i="46"/>
  <c r="C4" i="46"/>
  <c r="C6" i="46"/>
  <c r="C8" i="46"/>
  <c r="B8" i="46"/>
  <c r="C5" i="46"/>
  <c r="C7" i="46"/>
  <c r="B7" i="46"/>
  <c r="B15" i="45"/>
  <c r="D459" i="1"/>
  <c r="L459" i="1"/>
  <c r="C15" i="45"/>
  <c r="D15" i="45"/>
  <c r="E15" i="45"/>
  <c r="M15" i="45"/>
  <c r="B18" i="45"/>
  <c r="D462" i="1"/>
  <c r="L462" i="1"/>
  <c r="C18" i="45"/>
  <c r="D18" i="45"/>
  <c r="E18" i="45"/>
  <c r="M18" i="45"/>
  <c r="D457" i="1"/>
  <c r="L457" i="1"/>
  <c r="B13" i="45"/>
  <c r="C13" i="45"/>
  <c r="D13" i="45"/>
  <c r="E13" i="45"/>
  <c r="M13" i="45"/>
  <c r="D458" i="1"/>
  <c r="L458" i="1"/>
  <c r="B14" i="45"/>
  <c r="C14" i="45"/>
  <c r="D14" i="45"/>
  <c r="E14" i="45"/>
  <c r="M14" i="45"/>
  <c r="D460" i="1"/>
  <c r="L460" i="1"/>
  <c r="B16" i="45"/>
  <c r="C16" i="45"/>
  <c r="D16" i="45"/>
  <c r="E16" i="45"/>
  <c r="M16" i="45"/>
  <c r="D461" i="1"/>
  <c r="L461" i="1"/>
  <c r="B17" i="45"/>
  <c r="C17" i="45"/>
  <c r="D17" i="45"/>
  <c r="E17" i="45"/>
  <c r="M17" i="45"/>
  <c r="L15" i="45"/>
  <c r="L18" i="45"/>
  <c r="L13" i="45"/>
  <c r="L14" i="45"/>
  <c r="L16" i="45"/>
  <c r="L17" i="45"/>
  <c r="B3" i="45"/>
  <c r="B10" i="45"/>
  <c r="B9" i="45"/>
  <c r="C4" i="45"/>
  <c r="C6" i="45"/>
  <c r="C8" i="45"/>
  <c r="B8" i="45"/>
  <c r="C5" i="45"/>
  <c r="C7" i="45"/>
  <c r="B7" i="45"/>
  <c r="B16" i="44"/>
  <c r="D452" i="1"/>
  <c r="L452" i="1"/>
  <c r="C16" i="44"/>
  <c r="D16" i="44"/>
  <c r="E16" i="44"/>
  <c r="G16" i="44"/>
  <c r="I16" i="44"/>
  <c r="K16" i="44"/>
  <c r="M16" i="44"/>
  <c r="B20" i="44"/>
  <c r="D456" i="1"/>
  <c r="L456" i="1"/>
  <c r="C20" i="44"/>
  <c r="D20" i="44"/>
  <c r="E20" i="44"/>
  <c r="G20" i="44"/>
  <c r="I20" i="44"/>
  <c r="K20" i="44"/>
  <c r="M20" i="44"/>
  <c r="D449" i="1"/>
  <c r="L449" i="1"/>
  <c r="B13" i="44"/>
  <c r="C13" i="44"/>
  <c r="D13" i="44"/>
  <c r="E13" i="44"/>
  <c r="M13" i="44"/>
  <c r="D450" i="1"/>
  <c r="L450" i="1"/>
  <c r="B14" i="44"/>
  <c r="C14" i="44"/>
  <c r="D14" i="44"/>
  <c r="E14" i="44"/>
  <c r="M14" i="44"/>
  <c r="D451" i="1"/>
  <c r="L451" i="1"/>
  <c r="B15" i="44"/>
  <c r="C15" i="44"/>
  <c r="D15" i="44"/>
  <c r="E15" i="44"/>
  <c r="G15" i="44"/>
  <c r="I15" i="44"/>
  <c r="K15" i="44"/>
  <c r="M15" i="44"/>
  <c r="D453" i="1"/>
  <c r="L453" i="1"/>
  <c r="B17" i="44"/>
  <c r="C17" i="44"/>
  <c r="D17" i="44"/>
  <c r="E17" i="44"/>
  <c r="G17" i="44"/>
  <c r="I17" i="44"/>
  <c r="K17" i="44"/>
  <c r="M17" i="44"/>
  <c r="D454" i="1"/>
  <c r="L454" i="1"/>
  <c r="B18" i="44"/>
  <c r="C18" i="44"/>
  <c r="D18" i="44"/>
  <c r="E18" i="44"/>
  <c r="G18" i="44"/>
  <c r="I18" i="44"/>
  <c r="K18" i="44"/>
  <c r="M18" i="44"/>
  <c r="D455" i="1"/>
  <c r="L455" i="1"/>
  <c r="B19" i="44"/>
  <c r="C19" i="44"/>
  <c r="D19" i="44"/>
  <c r="E19" i="44"/>
  <c r="G19" i="44"/>
  <c r="I19" i="44"/>
  <c r="K19" i="44"/>
  <c r="M19" i="44"/>
  <c r="F13" i="44"/>
  <c r="H16" i="44"/>
  <c r="J16" i="44"/>
  <c r="L16" i="44"/>
  <c r="H20" i="44"/>
  <c r="J20" i="44"/>
  <c r="L20" i="44"/>
  <c r="L13" i="44"/>
  <c r="L14" i="44"/>
  <c r="H15" i="44"/>
  <c r="J15" i="44"/>
  <c r="L15" i="44"/>
  <c r="H17" i="44"/>
  <c r="J17" i="44"/>
  <c r="L17" i="44"/>
  <c r="H18" i="44"/>
  <c r="J18" i="44"/>
  <c r="L18" i="44"/>
  <c r="H19" i="44"/>
  <c r="J19" i="44"/>
  <c r="L19" i="44"/>
  <c r="F14" i="44"/>
  <c r="F15" i="44"/>
  <c r="F16" i="44"/>
  <c r="F17" i="44"/>
  <c r="F18" i="44"/>
  <c r="F19" i="44"/>
  <c r="F20" i="44"/>
  <c r="B3" i="44"/>
  <c r="B10" i="44"/>
  <c r="B9" i="44"/>
  <c r="C4" i="44"/>
  <c r="C6" i="44"/>
  <c r="C8" i="44"/>
  <c r="B8" i="44"/>
  <c r="C5" i="44"/>
  <c r="C7" i="44"/>
  <c r="B7" i="44"/>
  <c r="B14" i="43"/>
  <c r="D443" i="1"/>
  <c r="L443" i="1"/>
  <c r="C14" i="43"/>
  <c r="D14" i="43"/>
  <c r="E14" i="43"/>
  <c r="L14" i="43"/>
  <c r="M14" i="43"/>
  <c r="B13" i="43"/>
  <c r="D442" i="1"/>
  <c r="L442" i="1"/>
  <c r="C13" i="43"/>
  <c r="D13" i="43"/>
  <c r="E13" i="43"/>
  <c r="L13" i="43"/>
  <c r="M13" i="43"/>
  <c r="B3" i="43"/>
  <c r="B10" i="43"/>
  <c r="B9" i="43"/>
  <c r="C4" i="43"/>
  <c r="C6" i="43"/>
  <c r="C8" i="43"/>
  <c r="B8" i="43"/>
  <c r="C5" i="43"/>
  <c r="C7" i="43"/>
  <c r="B7" i="43"/>
  <c r="F13" i="42"/>
  <c r="B14" i="42"/>
  <c r="D440" i="1"/>
  <c r="L440" i="1"/>
  <c r="C14" i="42"/>
  <c r="D14" i="42"/>
  <c r="E14" i="42"/>
  <c r="L14" i="42"/>
  <c r="M14" i="42"/>
  <c r="B13" i="42"/>
  <c r="D439" i="1"/>
  <c r="L439" i="1"/>
  <c r="C13" i="42"/>
  <c r="D13" i="42"/>
  <c r="E13" i="42"/>
  <c r="L13" i="42"/>
  <c r="M13" i="42"/>
  <c r="B3" i="42"/>
  <c r="B10" i="42"/>
  <c r="B9" i="42"/>
  <c r="C4" i="42"/>
  <c r="C6" i="42"/>
  <c r="C8" i="42"/>
  <c r="B8" i="42"/>
  <c r="C5" i="42"/>
  <c r="C7" i="42"/>
  <c r="B7" i="42"/>
  <c r="B23" i="41"/>
  <c r="L366" i="1"/>
  <c r="C23" i="41"/>
  <c r="B24" i="41"/>
  <c r="L367" i="1"/>
  <c r="C24" i="41"/>
  <c r="D24" i="41"/>
  <c r="E24" i="41"/>
  <c r="M24" i="41"/>
  <c r="M23" i="41"/>
  <c r="L24" i="41"/>
  <c r="L23" i="41"/>
  <c r="B21" i="41"/>
  <c r="L364" i="1"/>
  <c r="C21" i="41"/>
  <c r="B22" i="41"/>
  <c r="L365" i="1"/>
  <c r="C22" i="41"/>
  <c r="D22" i="41"/>
  <c r="E22" i="41"/>
  <c r="M22" i="41"/>
  <c r="M21" i="41"/>
  <c r="L22" i="41"/>
  <c r="L21" i="41"/>
  <c r="B19" i="41"/>
  <c r="L362" i="1"/>
  <c r="C19" i="41"/>
  <c r="B20" i="41"/>
  <c r="L363" i="1"/>
  <c r="C20" i="41"/>
  <c r="D20" i="41"/>
  <c r="E20" i="41"/>
  <c r="M20" i="41"/>
  <c r="M19" i="41"/>
  <c r="L20" i="41"/>
  <c r="L19" i="41"/>
  <c r="B17" i="41"/>
  <c r="L360" i="1"/>
  <c r="C17" i="41"/>
  <c r="B18" i="41"/>
  <c r="L361" i="1"/>
  <c r="C18" i="41"/>
  <c r="D18" i="41"/>
  <c r="E18" i="41"/>
  <c r="M18" i="41"/>
  <c r="M17" i="41"/>
  <c r="L18" i="41"/>
  <c r="L17" i="41"/>
  <c r="B15" i="41"/>
  <c r="L358" i="1"/>
  <c r="C15" i="41"/>
  <c r="B16" i="41"/>
  <c r="L359" i="1"/>
  <c r="C16" i="41"/>
  <c r="D16" i="41"/>
  <c r="E16" i="41"/>
  <c r="M16" i="41"/>
  <c r="M15" i="41"/>
  <c r="L16" i="41"/>
  <c r="L15" i="41"/>
  <c r="F24" i="41"/>
  <c r="F23" i="41"/>
  <c r="F22" i="41"/>
  <c r="F21" i="41"/>
  <c r="F20" i="41"/>
  <c r="F19" i="41"/>
  <c r="F18" i="41"/>
  <c r="F17" i="41"/>
  <c r="F16" i="41"/>
  <c r="F15" i="41"/>
  <c r="F14" i="41"/>
  <c r="F13" i="41"/>
  <c r="F25" i="41"/>
  <c r="B3" i="41"/>
  <c r="B14" i="41"/>
  <c r="L357" i="1"/>
  <c r="C14" i="41"/>
  <c r="D14" i="41"/>
  <c r="E14" i="41"/>
  <c r="L14" i="41"/>
  <c r="M14" i="41"/>
  <c r="D15" i="41"/>
  <c r="E15" i="41"/>
  <c r="D17" i="41"/>
  <c r="E17" i="41"/>
  <c r="D19" i="41"/>
  <c r="E19" i="41"/>
  <c r="D21" i="41"/>
  <c r="E21" i="41"/>
  <c r="D23" i="41"/>
  <c r="E23" i="41"/>
  <c r="B25" i="41"/>
  <c r="L368" i="1"/>
  <c r="C25" i="41"/>
  <c r="D25" i="41"/>
  <c r="E25" i="41"/>
  <c r="L25" i="41"/>
  <c r="M25" i="41"/>
  <c r="B13" i="41"/>
  <c r="L356" i="1"/>
  <c r="C13" i="41"/>
  <c r="D13" i="41"/>
  <c r="E13" i="41"/>
  <c r="L13" i="41"/>
  <c r="M13" i="41"/>
  <c r="C3" i="41"/>
  <c r="C10" i="41"/>
  <c r="B10" i="41"/>
  <c r="B9" i="41"/>
  <c r="C4" i="41"/>
  <c r="C6" i="41"/>
  <c r="C8" i="41"/>
  <c r="B8" i="41"/>
  <c r="C5" i="41"/>
  <c r="C7" i="41"/>
  <c r="B7" i="41"/>
  <c r="F17" i="40"/>
  <c r="F18" i="40"/>
  <c r="F15" i="40"/>
  <c r="F16" i="40"/>
  <c r="F13" i="40"/>
  <c r="F14" i="40"/>
  <c r="B15" i="40"/>
  <c r="L354" i="1"/>
  <c r="C15" i="40"/>
  <c r="B16" i="40"/>
  <c r="L355" i="1"/>
  <c r="C16" i="40"/>
  <c r="D16" i="40"/>
  <c r="E16" i="40"/>
  <c r="M16" i="40"/>
  <c r="M15" i="40"/>
  <c r="L16" i="40"/>
  <c r="L15" i="40"/>
  <c r="B13" i="40"/>
  <c r="L352" i="1"/>
  <c r="C13" i="40"/>
  <c r="B14" i="40"/>
  <c r="L353" i="1"/>
  <c r="C14" i="40"/>
  <c r="D14" i="40"/>
  <c r="E14" i="40"/>
  <c r="M14" i="40"/>
  <c r="M13" i="40"/>
  <c r="L14" i="40"/>
  <c r="L13" i="40"/>
  <c r="D15" i="40"/>
  <c r="E15" i="40"/>
  <c r="B17" i="40"/>
  <c r="C17" i="40"/>
  <c r="D17" i="40"/>
  <c r="E17" i="40"/>
  <c r="L17" i="40"/>
  <c r="M17" i="40"/>
  <c r="B18" i="40"/>
  <c r="C18" i="40"/>
  <c r="D18" i="40"/>
  <c r="E18" i="40"/>
  <c r="L18" i="40"/>
  <c r="M18" i="40"/>
  <c r="D13" i="40"/>
  <c r="E13" i="40"/>
  <c r="B3" i="40"/>
  <c r="B10" i="40"/>
  <c r="B9" i="40"/>
  <c r="C4" i="40"/>
  <c r="C6" i="40"/>
  <c r="C8" i="40"/>
  <c r="B8" i="40"/>
  <c r="C5" i="40"/>
  <c r="C7" i="40"/>
  <c r="B7" i="40"/>
  <c r="B20" i="38"/>
  <c r="D332" i="1"/>
  <c r="L332" i="1"/>
  <c r="E20" i="38"/>
  <c r="D20" i="38"/>
  <c r="C20" i="38"/>
  <c r="B20" i="39"/>
  <c r="C20" i="39"/>
  <c r="D20" i="39"/>
  <c r="E20" i="39"/>
  <c r="B13" i="39"/>
  <c r="M20" i="39"/>
  <c r="L20" i="39"/>
  <c r="B19" i="39"/>
  <c r="D331" i="1"/>
  <c r="L331" i="1"/>
  <c r="C19" i="39"/>
  <c r="D19" i="39"/>
  <c r="E19" i="39"/>
  <c r="M19" i="39"/>
  <c r="L19" i="39"/>
  <c r="F19" i="39"/>
  <c r="B18" i="39"/>
  <c r="D330" i="1"/>
  <c r="L330" i="1"/>
  <c r="C18" i="39"/>
  <c r="D18" i="39"/>
  <c r="E18" i="39"/>
  <c r="M18" i="39"/>
  <c r="L18" i="39"/>
  <c r="F18" i="39"/>
  <c r="B17" i="39"/>
  <c r="D329" i="1"/>
  <c r="L329" i="1"/>
  <c r="C17" i="39"/>
  <c r="D17" i="39"/>
  <c r="E17" i="39"/>
  <c r="M17" i="39"/>
  <c r="L17" i="39"/>
  <c r="F17" i="39"/>
  <c r="B16" i="39"/>
  <c r="D328" i="1"/>
  <c r="L328" i="1"/>
  <c r="C16" i="39"/>
  <c r="D16" i="39"/>
  <c r="E16" i="39"/>
  <c r="M16" i="39"/>
  <c r="L16" i="39"/>
  <c r="F16" i="39"/>
  <c r="B15" i="39"/>
  <c r="D327" i="1"/>
  <c r="L327" i="1"/>
  <c r="C15" i="39"/>
  <c r="D15" i="39"/>
  <c r="E15" i="39"/>
  <c r="M15" i="39"/>
  <c r="L15" i="39"/>
  <c r="F15" i="39"/>
  <c r="B14" i="39"/>
  <c r="D326" i="1"/>
  <c r="L326" i="1"/>
  <c r="C14" i="39"/>
  <c r="D14" i="39"/>
  <c r="E14" i="39"/>
  <c r="M14" i="39"/>
  <c r="L14" i="39"/>
  <c r="F14" i="39"/>
  <c r="D325" i="1"/>
  <c r="L325" i="1"/>
  <c r="C13" i="39"/>
  <c r="D13" i="39"/>
  <c r="E13" i="39"/>
  <c r="M13" i="39"/>
  <c r="L13" i="39"/>
  <c r="F13" i="39"/>
  <c r="B3" i="39"/>
  <c r="B10" i="39"/>
  <c r="B9" i="39"/>
  <c r="C4" i="39"/>
  <c r="C6" i="39"/>
  <c r="C8" i="39"/>
  <c r="B8" i="39"/>
  <c r="C5" i="39"/>
  <c r="C7" i="39"/>
  <c r="B7" i="39"/>
  <c r="B14" i="38"/>
  <c r="C14" i="38"/>
  <c r="D14" i="38"/>
  <c r="E14" i="38"/>
  <c r="L14" i="38"/>
  <c r="M14" i="38"/>
  <c r="B15" i="38"/>
  <c r="C15" i="38"/>
  <c r="D15" i="38"/>
  <c r="E15" i="38"/>
  <c r="L15" i="38"/>
  <c r="M15" i="38"/>
  <c r="B16" i="38"/>
  <c r="C16" i="38"/>
  <c r="D16" i="38"/>
  <c r="E16" i="38"/>
  <c r="L16" i="38"/>
  <c r="M16" i="38"/>
  <c r="B17" i="38"/>
  <c r="C17" i="38"/>
  <c r="D17" i="38"/>
  <c r="E17" i="38"/>
  <c r="L17" i="38"/>
  <c r="M17" i="38"/>
  <c r="G18" i="38"/>
  <c r="H18" i="38"/>
  <c r="J18" i="38"/>
  <c r="I18" i="38"/>
  <c r="K18" i="38"/>
  <c r="B18" i="38"/>
  <c r="C18" i="38"/>
  <c r="D18" i="38"/>
  <c r="E18" i="38"/>
  <c r="L18" i="38"/>
  <c r="M18" i="38"/>
  <c r="G19" i="38"/>
  <c r="H19" i="38"/>
  <c r="J19" i="38"/>
  <c r="I19" i="38"/>
  <c r="K19" i="38"/>
  <c r="B19" i="38"/>
  <c r="C19" i="38"/>
  <c r="D19" i="38"/>
  <c r="E19" i="38"/>
  <c r="L19" i="38"/>
  <c r="M19" i="38"/>
  <c r="G20" i="38"/>
  <c r="H20" i="38"/>
  <c r="J20" i="38"/>
  <c r="I20" i="38"/>
  <c r="K20" i="38"/>
  <c r="L20" i="38"/>
  <c r="M20" i="38"/>
  <c r="F13" i="38"/>
  <c r="F14" i="38"/>
  <c r="F15" i="38"/>
  <c r="F16" i="38"/>
  <c r="F17" i="38"/>
  <c r="F18" i="38"/>
  <c r="F19" i="38"/>
  <c r="B13" i="38"/>
  <c r="C13" i="38"/>
  <c r="D13" i="38"/>
  <c r="E13" i="38"/>
  <c r="L13" i="38"/>
  <c r="M13" i="38"/>
  <c r="B3" i="38"/>
  <c r="B10" i="38"/>
  <c r="B9" i="38"/>
  <c r="C4" i="38"/>
  <c r="C6" i="38"/>
  <c r="C8" i="38"/>
  <c r="B8" i="38"/>
  <c r="C5" i="38"/>
  <c r="C7" i="38"/>
  <c r="B7" i="38"/>
  <c r="B14" i="37"/>
  <c r="D298" i="1"/>
  <c r="L298" i="1"/>
  <c r="C14" i="37"/>
  <c r="D14" i="37"/>
  <c r="E14" i="37"/>
  <c r="F14" i="37"/>
  <c r="L14" i="37"/>
  <c r="M14" i="37"/>
  <c r="B15" i="37"/>
  <c r="D299" i="1"/>
  <c r="L299" i="1"/>
  <c r="C15" i="37"/>
  <c r="D15" i="37"/>
  <c r="E15" i="37"/>
  <c r="F15" i="37"/>
  <c r="L15" i="37"/>
  <c r="M15" i="37"/>
  <c r="B16" i="37"/>
  <c r="D300" i="1"/>
  <c r="L300" i="1"/>
  <c r="C16" i="37"/>
  <c r="D16" i="37"/>
  <c r="E16" i="37"/>
  <c r="F16" i="37"/>
  <c r="L16" i="37"/>
  <c r="M16" i="37"/>
  <c r="B17" i="37"/>
  <c r="D301" i="1"/>
  <c r="L301" i="1"/>
  <c r="C17" i="37"/>
  <c r="D17" i="37"/>
  <c r="E17" i="37"/>
  <c r="F17" i="37"/>
  <c r="L17" i="37"/>
  <c r="M17" i="37"/>
  <c r="B13" i="37"/>
  <c r="D297" i="1"/>
  <c r="L297" i="1"/>
  <c r="C13" i="37"/>
  <c r="D13" i="37"/>
  <c r="E13" i="37"/>
  <c r="F13" i="37"/>
  <c r="L13" i="37"/>
  <c r="M13" i="37"/>
  <c r="B3" i="37"/>
  <c r="B10" i="37"/>
  <c r="B9" i="37"/>
  <c r="C4" i="37"/>
  <c r="C6" i="37"/>
  <c r="C8" i="37"/>
  <c r="B8" i="37"/>
  <c r="C5" i="37"/>
  <c r="C7" i="37"/>
  <c r="B7" i="37"/>
  <c r="B14" i="36"/>
  <c r="D263" i="1"/>
  <c r="L263" i="1"/>
  <c r="C14" i="36"/>
  <c r="D14" i="36"/>
  <c r="E14" i="36"/>
  <c r="F14" i="36"/>
  <c r="B15" i="36"/>
  <c r="D264" i="1"/>
  <c r="L264" i="1"/>
  <c r="C15" i="36"/>
  <c r="D15" i="36"/>
  <c r="E15" i="36"/>
  <c r="F15" i="36"/>
  <c r="B16" i="36"/>
  <c r="D265" i="1"/>
  <c r="L265" i="1"/>
  <c r="C16" i="36"/>
  <c r="D16" i="36"/>
  <c r="E16" i="36"/>
  <c r="F16" i="36"/>
  <c r="B17" i="36"/>
  <c r="D266" i="1"/>
  <c r="L266" i="1"/>
  <c r="C17" i="36"/>
  <c r="D17" i="36"/>
  <c r="E17" i="36"/>
  <c r="F17" i="36"/>
  <c r="B18" i="36"/>
  <c r="D267" i="1"/>
  <c r="L267" i="1"/>
  <c r="C18" i="36"/>
  <c r="D18" i="36"/>
  <c r="E18" i="36"/>
  <c r="F18" i="36"/>
  <c r="B19" i="36"/>
  <c r="D268" i="1"/>
  <c r="L268" i="1"/>
  <c r="C19" i="36"/>
  <c r="D19" i="36"/>
  <c r="E19" i="36"/>
  <c r="F19" i="36"/>
  <c r="B20" i="36"/>
  <c r="D269" i="1"/>
  <c r="L269" i="1"/>
  <c r="C20" i="36"/>
  <c r="D20" i="36"/>
  <c r="E20" i="36"/>
  <c r="F20" i="36"/>
  <c r="B21" i="36"/>
  <c r="D270" i="1"/>
  <c r="L270" i="1"/>
  <c r="C21" i="36"/>
  <c r="D21" i="36"/>
  <c r="E21" i="36"/>
  <c r="F21" i="36"/>
  <c r="B22" i="36"/>
  <c r="D271" i="1"/>
  <c r="L271" i="1"/>
  <c r="C22" i="36"/>
  <c r="D22" i="36"/>
  <c r="E22" i="36"/>
  <c r="F22" i="36"/>
  <c r="B23" i="36"/>
  <c r="D272" i="1"/>
  <c r="L272" i="1"/>
  <c r="C23" i="36"/>
  <c r="D23" i="36"/>
  <c r="E23" i="36"/>
  <c r="F23" i="36"/>
  <c r="B24" i="36"/>
  <c r="D273" i="1"/>
  <c r="L273" i="1"/>
  <c r="C24" i="36"/>
  <c r="D24" i="36"/>
  <c r="E24" i="36"/>
  <c r="F24" i="36"/>
  <c r="L14" i="36"/>
  <c r="M14" i="36"/>
  <c r="L15" i="36"/>
  <c r="M15" i="36"/>
  <c r="L16" i="36"/>
  <c r="M16" i="36"/>
  <c r="L17" i="36"/>
  <c r="M17" i="36"/>
  <c r="L18" i="36"/>
  <c r="M18" i="36"/>
  <c r="L19" i="36"/>
  <c r="M19" i="36"/>
  <c r="L20" i="36"/>
  <c r="M20" i="36"/>
  <c r="L21" i="36"/>
  <c r="M21" i="36"/>
  <c r="B13" i="36"/>
  <c r="D262" i="1"/>
  <c r="L262" i="1"/>
  <c r="C13" i="36"/>
  <c r="D13" i="36"/>
  <c r="E13" i="36"/>
  <c r="F13" i="36"/>
  <c r="L13" i="36"/>
  <c r="M13" i="36"/>
  <c r="M24" i="36"/>
  <c r="M22" i="36"/>
  <c r="M23" i="36"/>
  <c r="L24" i="36"/>
  <c r="L22" i="36"/>
  <c r="L23" i="36"/>
  <c r="B3" i="36"/>
  <c r="B10" i="36"/>
  <c r="B9" i="36"/>
  <c r="C4" i="36"/>
  <c r="C6" i="36"/>
  <c r="C8" i="36"/>
  <c r="B8" i="36"/>
  <c r="C5" i="36"/>
  <c r="C7" i="36"/>
  <c r="B7" i="36"/>
  <c r="B22" i="35"/>
  <c r="D259" i="1"/>
  <c r="L259" i="1"/>
  <c r="C22" i="35"/>
  <c r="G24" i="35"/>
  <c r="I24" i="35"/>
  <c r="K24" i="35"/>
  <c r="B24" i="35"/>
  <c r="D261" i="1"/>
  <c r="L261" i="1"/>
  <c r="C24" i="35"/>
  <c r="D24" i="35"/>
  <c r="E24" i="35"/>
  <c r="M24" i="35"/>
  <c r="M22" i="35"/>
  <c r="H24" i="35"/>
  <c r="J24" i="35"/>
  <c r="L24" i="35"/>
  <c r="L22" i="35"/>
  <c r="B14" i="35"/>
  <c r="D251" i="1"/>
  <c r="L251" i="1"/>
  <c r="C14" i="35"/>
  <c r="D14" i="35"/>
  <c r="E14" i="35"/>
  <c r="F14" i="35"/>
  <c r="L14" i="35"/>
  <c r="M14" i="35"/>
  <c r="B15" i="35"/>
  <c r="D252" i="1"/>
  <c r="L252" i="1"/>
  <c r="C15" i="35"/>
  <c r="D15" i="35"/>
  <c r="E15" i="35"/>
  <c r="F15" i="35"/>
  <c r="L15" i="35"/>
  <c r="M15" i="35"/>
  <c r="B16" i="35"/>
  <c r="D253" i="1"/>
  <c r="L253" i="1"/>
  <c r="C16" i="35"/>
  <c r="D16" i="35"/>
  <c r="E16" i="35"/>
  <c r="F16" i="35"/>
  <c r="L16" i="35"/>
  <c r="M16" i="35"/>
  <c r="B17" i="35"/>
  <c r="D254" i="1"/>
  <c r="L254" i="1"/>
  <c r="C17" i="35"/>
  <c r="D17" i="35"/>
  <c r="E17" i="35"/>
  <c r="F17" i="35"/>
  <c r="L17" i="35"/>
  <c r="M17" i="35"/>
  <c r="B18" i="35"/>
  <c r="D255" i="1"/>
  <c r="L255" i="1"/>
  <c r="C18" i="35"/>
  <c r="D18" i="35"/>
  <c r="E18" i="35"/>
  <c r="F18" i="35"/>
  <c r="L18" i="35"/>
  <c r="M18" i="35"/>
  <c r="B19" i="35"/>
  <c r="D256" i="1"/>
  <c r="L256" i="1"/>
  <c r="C19" i="35"/>
  <c r="D19" i="35"/>
  <c r="E19" i="35"/>
  <c r="F19" i="35"/>
  <c r="L19" i="35"/>
  <c r="M19" i="35"/>
  <c r="B20" i="35"/>
  <c r="D257" i="1"/>
  <c r="L257" i="1"/>
  <c r="C20" i="35"/>
  <c r="D20" i="35"/>
  <c r="E20" i="35"/>
  <c r="F20" i="35"/>
  <c r="L20" i="35"/>
  <c r="M20" i="35"/>
  <c r="B21" i="35"/>
  <c r="D258" i="1"/>
  <c r="L258" i="1"/>
  <c r="C21" i="35"/>
  <c r="D21" i="35"/>
  <c r="E21" i="35"/>
  <c r="F21" i="35"/>
  <c r="L21" i="35"/>
  <c r="M21" i="35"/>
  <c r="D22" i="35"/>
  <c r="E22" i="35"/>
  <c r="F22" i="35"/>
  <c r="B23" i="35"/>
  <c r="D260" i="1"/>
  <c r="L260" i="1"/>
  <c r="C23" i="35"/>
  <c r="D23" i="35"/>
  <c r="E23" i="35"/>
  <c r="F23" i="35"/>
  <c r="G23" i="35"/>
  <c r="H23" i="35"/>
  <c r="I23" i="35"/>
  <c r="J23" i="35"/>
  <c r="K23" i="35"/>
  <c r="L23" i="35"/>
  <c r="M23" i="35"/>
  <c r="F24" i="35"/>
  <c r="B13" i="35"/>
  <c r="D250" i="1"/>
  <c r="L250" i="1"/>
  <c r="C13" i="35"/>
  <c r="D13" i="35"/>
  <c r="E13" i="35"/>
  <c r="F13" i="35"/>
  <c r="L13" i="35"/>
  <c r="M13" i="35"/>
  <c r="B3" i="35"/>
  <c r="B10" i="35"/>
  <c r="B9" i="35"/>
  <c r="C4" i="35"/>
  <c r="C6" i="35"/>
  <c r="C8" i="35"/>
  <c r="B8" i="35"/>
  <c r="C5" i="35"/>
  <c r="C7" i="35"/>
  <c r="B7" i="35"/>
  <c r="G22" i="34"/>
  <c r="H22" i="34"/>
  <c r="I22" i="34"/>
  <c r="G26" i="32"/>
  <c r="H26" i="32"/>
  <c r="I26" i="32"/>
  <c r="G27" i="32"/>
  <c r="H27" i="32"/>
  <c r="I27" i="32"/>
  <c r="I13" i="19"/>
  <c r="H13" i="19"/>
  <c r="G13" i="19"/>
  <c r="G23" i="27"/>
  <c r="H23" i="27"/>
  <c r="I23" i="27"/>
  <c r="G24" i="27"/>
  <c r="H24" i="27"/>
  <c r="I24" i="27"/>
  <c r="G25" i="27"/>
  <c r="H25" i="27"/>
  <c r="I25" i="27"/>
  <c r="G26" i="27"/>
  <c r="H26" i="27"/>
  <c r="I26" i="27"/>
  <c r="G27" i="27"/>
  <c r="H27" i="27"/>
  <c r="I27" i="27"/>
  <c r="G28" i="27"/>
  <c r="H28" i="27"/>
  <c r="I28" i="27"/>
  <c r="G29" i="27"/>
  <c r="H29" i="27"/>
  <c r="I29" i="27"/>
  <c r="G30" i="27"/>
  <c r="H30" i="27"/>
  <c r="I30" i="27"/>
  <c r="G31" i="27"/>
  <c r="H31" i="27"/>
  <c r="I31" i="27"/>
  <c r="G32" i="27"/>
  <c r="H32" i="27"/>
  <c r="I32" i="27"/>
  <c r="G33" i="27"/>
  <c r="H33" i="27"/>
  <c r="I33" i="27"/>
  <c r="G34" i="27"/>
  <c r="H34" i="27"/>
  <c r="I34" i="27"/>
  <c r="G35" i="27"/>
  <c r="H35" i="27"/>
  <c r="I35" i="27"/>
  <c r="G36" i="27"/>
  <c r="H36" i="27"/>
  <c r="I36" i="27"/>
  <c r="G37" i="27"/>
  <c r="H37" i="27"/>
  <c r="I37" i="27"/>
  <c r="G38" i="27"/>
  <c r="H38" i="27"/>
  <c r="I38" i="27"/>
  <c r="G39" i="27"/>
  <c r="H39" i="27"/>
  <c r="I39" i="27"/>
  <c r="G40" i="27"/>
  <c r="H40" i="27"/>
  <c r="I40" i="27"/>
  <c r="G41" i="27"/>
  <c r="H41" i="27"/>
  <c r="I41" i="27"/>
  <c r="G42" i="27"/>
  <c r="H42" i="27"/>
  <c r="I42" i="27"/>
  <c r="G43" i="27"/>
  <c r="H43" i="27"/>
  <c r="I43" i="27"/>
  <c r="G44" i="27"/>
  <c r="H44" i="27"/>
  <c r="I44" i="27"/>
  <c r="G45" i="27"/>
  <c r="H45" i="27"/>
  <c r="I45" i="27"/>
  <c r="G46" i="27"/>
  <c r="H46" i="27"/>
  <c r="I46" i="27"/>
  <c r="G47" i="27"/>
  <c r="H47" i="27"/>
  <c r="I47" i="27"/>
  <c r="G48" i="27"/>
  <c r="H48" i="27"/>
  <c r="I48" i="27"/>
  <c r="G49" i="27"/>
  <c r="H49" i="27"/>
  <c r="I49" i="27"/>
  <c r="G50" i="27"/>
  <c r="H50" i="27"/>
  <c r="I50" i="27"/>
  <c r="G51" i="27"/>
  <c r="H51" i="27"/>
  <c r="I51" i="27"/>
  <c r="G52" i="27"/>
  <c r="H52" i="27"/>
  <c r="I52" i="27"/>
  <c r="G53" i="27"/>
  <c r="H53" i="27"/>
  <c r="I53" i="27"/>
  <c r="G54" i="27"/>
  <c r="H54" i="27"/>
  <c r="I54" i="27"/>
  <c r="G55" i="27"/>
  <c r="H55" i="27"/>
  <c r="I55" i="27"/>
  <c r="G56" i="27"/>
  <c r="H56" i="27"/>
  <c r="I56" i="27"/>
  <c r="G57" i="27"/>
  <c r="H57" i="27"/>
  <c r="I57" i="27"/>
  <c r="G58" i="27"/>
  <c r="H58" i="27"/>
  <c r="I58" i="27"/>
  <c r="G59" i="27"/>
  <c r="H59" i="27"/>
  <c r="I59" i="27"/>
  <c r="G60" i="27"/>
  <c r="H60" i="27"/>
  <c r="I60" i="27"/>
  <c r="G61" i="27"/>
  <c r="H61" i="27"/>
  <c r="I61" i="27"/>
  <c r="G62" i="27"/>
  <c r="H62" i="27"/>
  <c r="I62" i="27"/>
  <c r="G63" i="27"/>
  <c r="H63" i="27"/>
  <c r="I63" i="27"/>
  <c r="G64" i="27"/>
  <c r="H64" i="27"/>
  <c r="I64" i="27"/>
  <c r="G65" i="27"/>
  <c r="H65" i="27"/>
  <c r="I65" i="27"/>
  <c r="G66" i="27"/>
  <c r="H66" i="27"/>
  <c r="I66" i="27"/>
  <c r="G67" i="27"/>
  <c r="H67" i="27"/>
  <c r="I67" i="27"/>
  <c r="G68" i="27"/>
  <c r="H68" i="27"/>
  <c r="I68" i="27"/>
  <c r="G69" i="27"/>
  <c r="H69" i="27"/>
  <c r="I69" i="27"/>
  <c r="G70" i="27"/>
  <c r="H70" i="27"/>
  <c r="I70" i="27"/>
  <c r="G71" i="27"/>
  <c r="H71" i="27"/>
  <c r="I71" i="27"/>
  <c r="G72" i="27"/>
  <c r="H72" i="27"/>
  <c r="I72" i="27"/>
  <c r="G73" i="27"/>
  <c r="H73" i="27"/>
  <c r="I73" i="27"/>
  <c r="G74" i="27"/>
  <c r="H74" i="27"/>
  <c r="I74" i="27"/>
  <c r="G75" i="27"/>
  <c r="H75" i="27"/>
  <c r="I75" i="27"/>
  <c r="G76" i="27"/>
  <c r="H76" i="27"/>
  <c r="I76" i="27"/>
  <c r="G77" i="27"/>
  <c r="H77" i="27"/>
  <c r="I77" i="27"/>
  <c r="G78" i="27"/>
  <c r="H78" i="27"/>
  <c r="I78" i="27"/>
  <c r="G79" i="27"/>
  <c r="H79" i="27"/>
  <c r="I79" i="27"/>
  <c r="G80" i="27"/>
  <c r="H80" i="27"/>
  <c r="I80" i="27"/>
  <c r="G81" i="27"/>
  <c r="H81" i="27"/>
  <c r="I81" i="27"/>
  <c r="G82" i="27"/>
  <c r="H82" i="27"/>
  <c r="I82" i="27"/>
  <c r="G83" i="27"/>
  <c r="H83" i="27"/>
  <c r="I83" i="27"/>
  <c r="G84" i="27"/>
  <c r="H84" i="27"/>
  <c r="I84" i="27"/>
  <c r="G85" i="27"/>
  <c r="H85" i="27"/>
  <c r="I85" i="27"/>
  <c r="G86" i="27"/>
  <c r="H86" i="27"/>
  <c r="I86" i="27"/>
  <c r="G87" i="27"/>
  <c r="H87" i="27"/>
  <c r="I87" i="27"/>
  <c r="G88" i="27"/>
  <c r="H88" i="27"/>
  <c r="I88" i="27"/>
  <c r="G89" i="27"/>
  <c r="H89" i="27"/>
  <c r="I89" i="27"/>
  <c r="G90" i="27"/>
  <c r="H90" i="27"/>
  <c r="I90" i="27"/>
  <c r="G91" i="27"/>
  <c r="H91" i="27"/>
  <c r="I91" i="27"/>
  <c r="G92" i="27"/>
  <c r="H92" i="27"/>
  <c r="I92" i="27"/>
  <c r="G93" i="27"/>
  <c r="H93" i="27"/>
  <c r="I93" i="27"/>
  <c r="G94" i="27"/>
  <c r="H94" i="27"/>
  <c r="I94" i="27"/>
  <c r="G95" i="27"/>
  <c r="H95" i="27"/>
  <c r="I95" i="27"/>
  <c r="G96" i="27"/>
  <c r="H96" i="27"/>
  <c r="I96" i="27"/>
  <c r="G97" i="27"/>
  <c r="H97" i="27"/>
  <c r="I97" i="27"/>
  <c r="G98" i="27"/>
  <c r="H98" i="27"/>
  <c r="I98" i="27"/>
  <c r="G99" i="27"/>
  <c r="H99" i="27"/>
  <c r="I99" i="27"/>
  <c r="G100" i="27"/>
  <c r="H100" i="27"/>
  <c r="I100" i="27"/>
  <c r="G101" i="27"/>
  <c r="H101" i="27"/>
  <c r="I101" i="27"/>
  <c r="G102" i="27"/>
  <c r="H102" i="27"/>
  <c r="I102" i="27"/>
  <c r="G103" i="27"/>
  <c r="H103" i="27"/>
  <c r="I103" i="27"/>
  <c r="G104" i="27"/>
  <c r="H104" i="27"/>
  <c r="I104" i="27"/>
  <c r="G105" i="27"/>
  <c r="H105" i="27"/>
  <c r="I105" i="27"/>
  <c r="G106" i="27"/>
  <c r="H106" i="27"/>
  <c r="I106" i="27"/>
  <c r="G107" i="27"/>
  <c r="H107" i="27"/>
  <c r="I107" i="27"/>
  <c r="G108" i="27"/>
  <c r="H108" i="27"/>
  <c r="I108" i="27"/>
  <c r="G109" i="27"/>
  <c r="H109" i="27"/>
  <c r="I109" i="27"/>
  <c r="G110" i="27"/>
  <c r="H110" i="27"/>
  <c r="I110" i="27"/>
  <c r="G111" i="27"/>
  <c r="H111" i="27"/>
  <c r="I111" i="27"/>
  <c r="G112" i="27"/>
  <c r="H112" i="27"/>
  <c r="I112" i="27"/>
  <c r="G113" i="27"/>
  <c r="H113" i="27"/>
  <c r="I113" i="27"/>
  <c r="G114" i="27"/>
  <c r="H114" i="27"/>
  <c r="I114" i="27"/>
  <c r="G115" i="27"/>
  <c r="H115" i="27"/>
  <c r="I115" i="27"/>
  <c r="G116" i="27"/>
  <c r="H116" i="27"/>
  <c r="I116" i="27"/>
  <c r="G117" i="27"/>
  <c r="H117" i="27"/>
  <c r="I117" i="27"/>
  <c r="G118" i="27"/>
  <c r="H118" i="27"/>
  <c r="I118" i="27"/>
  <c r="G119" i="27"/>
  <c r="H119" i="27"/>
  <c r="I119" i="27"/>
  <c r="G120" i="27"/>
  <c r="H120" i="27"/>
  <c r="I120" i="27"/>
  <c r="G121" i="27"/>
  <c r="H121" i="27"/>
  <c r="I121" i="27"/>
  <c r="G122" i="27"/>
  <c r="H122" i="27"/>
  <c r="I122" i="27"/>
  <c r="G123" i="27"/>
  <c r="H123" i="27"/>
  <c r="I123" i="27"/>
  <c r="G124" i="27"/>
  <c r="H124" i="27"/>
  <c r="I124" i="27"/>
  <c r="G125" i="27"/>
  <c r="H125" i="27"/>
  <c r="I125" i="27"/>
  <c r="G126" i="27"/>
  <c r="H126" i="27"/>
  <c r="I126" i="27"/>
  <c r="G127" i="27"/>
  <c r="H127" i="27"/>
  <c r="I127" i="27"/>
  <c r="G128" i="27"/>
  <c r="H128" i="27"/>
  <c r="I128" i="27"/>
  <c r="G129" i="27"/>
  <c r="H129" i="27"/>
  <c r="I129" i="27"/>
  <c r="G130" i="27"/>
  <c r="H130" i="27"/>
  <c r="I130" i="27"/>
  <c r="G131" i="27"/>
  <c r="H131" i="27"/>
  <c r="I131" i="27"/>
  <c r="G132" i="27"/>
  <c r="H132" i="27"/>
  <c r="I132" i="27"/>
  <c r="G133" i="27"/>
  <c r="H133" i="27"/>
  <c r="I133" i="27"/>
  <c r="G134" i="27"/>
  <c r="H134" i="27"/>
  <c r="I134" i="27"/>
  <c r="G135" i="27"/>
  <c r="H135" i="27"/>
  <c r="I135" i="27"/>
  <c r="G136" i="27"/>
  <c r="H136" i="27"/>
  <c r="I136" i="27"/>
  <c r="G137" i="27"/>
  <c r="H137" i="27"/>
  <c r="I137" i="27"/>
  <c r="G138" i="27"/>
  <c r="H138" i="27"/>
  <c r="I138" i="27"/>
  <c r="G139" i="27"/>
  <c r="H139" i="27"/>
  <c r="I139" i="27"/>
  <c r="G140" i="27"/>
  <c r="H140" i="27"/>
  <c r="I140" i="27"/>
  <c r="G141" i="27"/>
  <c r="H141" i="27"/>
  <c r="I141" i="27"/>
  <c r="G142" i="27"/>
  <c r="H142" i="27"/>
  <c r="I142" i="27"/>
  <c r="G143" i="27"/>
  <c r="H143" i="27"/>
  <c r="I143" i="27"/>
  <c r="G144" i="27"/>
  <c r="H144" i="27"/>
  <c r="I144" i="27"/>
  <c r="G145" i="27"/>
  <c r="H145" i="27"/>
  <c r="I145" i="27"/>
  <c r="G146" i="27"/>
  <c r="H146" i="27"/>
  <c r="I146" i="27"/>
  <c r="G147" i="27"/>
  <c r="H147" i="27"/>
  <c r="I147" i="27"/>
  <c r="G148" i="27"/>
  <c r="H148" i="27"/>
  <c r="I148" i="27"/>
  <c r="G149" i="27"/>
  <c r="H149" i="27"/>
  <c r="I149" i="27"/>
  <c r="G150" i="27"/>
  <c r="H150" i="27"/>
  <c r="I150" i="27"/>
  <c r="G151" i="27"/>
  <c r="H151" i="27"/>
  <c r="I151" i="27"/>
  <c r="G152" i="27"/>
  <c r="H152" i="27"/>
  <c r="I152" i="27"/>
  <c r="G153" i="27"/>
  <c r="H153" i="27"/>
  <c r="I153" i="27"/>
  <c r="G154" i="27"/>
  <c r="H154" i="27"/>
  <c r="I154" i="27"/>
  <c r="G155" i="27"/>
  <c r="H155" i="27"/>
  <c r="I155" i="27"/>
  <c r="G156" i="27"/>
  <c r="H156" i="27"/>
  <c r="I156" i="27"/>
  <c r="G157" i="27"/>
  <c r="H157" i="27"/>
  <c r="I157" i="27"/>
  <c r="G158" i="27"/>
  <c r="H158" i="27"/>
  <c r="I158" i="27"/>
  <c r="G159" i="27"/>
  <c r="H159" i="27"/>
  <c r="I159" i="27"/>
  <c r="G160" i="27"/>
  <c r="H160" i="27"/>
  <c r="I160" i="27"/>
  <c r="G161" i="27"/>
  <c r="H161" i="27"/>
  <c r="I161" i="27"/>
  <c r="G162" i="27"/>
  <c r="H162" i="27"/>
  <c r="I162" i="27"/>
  <c r="G163" i="27"/>
  <c r="H163" i="27"/>
  <c r="I163" i="27"/>
  <c r="G164" i="27"/>
  <c r="H164" i="27"/>
  <c r="I164" i="27"/>
  <c r="G165" i="27"/>
  <c r="H165" i="27"/>
  <c r="I165" i="27"/>
  <c r="G166" i="27"/>
  <c r="H166" i="27"/>
  <c r="I166" i="27"/>
  <c r="G167" i="27"/>
  <c r="H167" i="27"/>
  <c r="I167" i="27"/>
  <c r="G168" i="27"/>
  <c r="H168" i="27"/>
  <c r="I168" i="27"/>
  <c r="G169" i="27"/>
  <c r="H169" i="27"/>
  <c r="I169" i="27"/>
  <c r="G170" i="27"/>
  <c r="H170" i="27"/>
  <c r="I170" i="27"/>
  <c r="G171" i="27"/>
  <c r="H171" i="27"/>
  <c r="I171" i="27"/>
  <c r="G172" i="27"/>
  <c r="H172" i="27"/>
  <c r="I172" i="27"/>
  <c r="G173" i="27"/>
  <c r="H173" i="27"/>
  <c r="I173" i="27"/>
  <c r="G174" i="27"/>
  <c r="H174" i="27"/>
  <c r="I174" i="27"/>
  <c r="G175" i="27"/>
  <c r="H175" i="27"/>
  <c r="I175" i="27"/>
  <c r="G176" i="27"/>
  <c r="H176" i="27"/>
  <c r="I176" i="27"/>
  <c r="G177" i="27"/>
  <c r="H177" i="27"/>
  <c r="I177" i="27"/>
  <c r="G178" i="27"/>
  <c r="H178" i="27"/>
  <c r="I178" i="27"/>
  <c r="G179" i="27"/>
  <c r="H179" i="27"/>
  <c r="I179" i="27"/>
  <c r="G180" i="27"/>
  <c r="H180" i="27"/>
  <c r="I180" i="27"/>
  <c r="G181" i="27"/>
  <c r="H181" i="27"/>
  <c r="I181" i="27"/>
  <c r="G182" i="27"/>
  <c r="H182" i="27"/>
  <c r="I182" i="27"/>
  <c r="G183" i="27"/>
  <c r="H183" i="27"/>
  <c r="I183" i="27"/>
  <c r="G184" i="27"/>
  <c r="H184" i="27"/>
  <c r="I184" i="27"/>
  <c r="G185" i="27"/>
  <c r="H185" i="27"/>
  <c r="I185" i="27"/>
  <c r="G186" i="27"/>
  <c r="H186" i="27"/>
  <c r="I186" i="27"/>
  <c r="G187" i="27"/>
  <c r="H187" i="27"/>
  <c r="I187" i="27"/>
  <c r="G188" i="27"/>
  <c r="H188" i="27"/>
  <c r="I188" i="27"/>
  <c r="G23" i="29"/>
  <c r="H23" i="29"/>
  <c r="I23" i="29"/>
  <c r="G24" i="29"/>
  <c r="H24" i="29"/>
  <c r="I24" i="29"/>
  <c r="G25" i="29"/>
  <c r="H25" i="29"/>
  <c r="I25" i="29"/>
  <c r="G29" i="22"/>
  <c r="H29" i="22"/>
  <c r="I29" i="22"/>
  <c r="G30" i="22"/>
  <c r="H30" i="22"/>
  <c r="I30" i="22"/>
  <c r="G31" i="22"/>
  <c r="H31" i="22"/>
  <c r="I31" i="22"/>
  <c r="G32" i="22"/>
  <c r="H32" i="22"/>
  <c r="I32" i="22"/>
  <c r="G33" i="22"/>
  <c r="H33" i="22"/>
  <c r="I33" i="22"/>
  <c r="G34" i="22"/>
  <c r="H34" i="22"/>
  <c r="I34" i="22"/>
  <c r="G35" i="22"/>
  <c r="H35" i="22"/>
  <c r="I35" i="22"/>
  <c r="G36" i="22"/>
  <c r="H36" i="22"/>
  <c r="I36" i="22"/>
  <c r="G37" i="22"/>
  <c r="H37" i="22"/>
  <c r="I37" i="22"/>
  <c r="G25" i="21"/>
  <c r="H25" i="21"/>
  <c r="I25" i="21"/>
  <c r="G26" i="21"/>
  <c r="H26" i="21"/>
  <c r="I26" i="21"/>
  <c r="G27" i="21"/>
  <c r="H27" i="21"/>
  <c r="I27" i="21"/>
  <c r="G27" i="18"/>
  <c r="H27" i="18"/>
  <c r="I27" i="18"/>
  <c r="G28" i="18"/>
  <c r="H28" i="18"/>
  <c r="I28" i="18"/>
  <c r="G29" i="18"/>
  <c r="H29" i="18"/>
  <c r="I29" i="18"/>
  <c r="I26" i="18"/>
  <c r="H26" i="18"/>
  <c r="G26" i="18"/>
  <c r="G22" i="18"/>
  <c r="H22" i="18"/>
  <c r="I22" i="18"/>
  <c r="G23" i="18"/>
  <c r="H23" i="18"/>
  <c r="I23" i="18"/>
  <c r="G24" i="18"/>
  <c r="H24" i="18"/>
  <c r="I24" i="18"/>
  <c r="G25" i="18"/>
  <c r="H25" i="18"/>
  <c r="I25" i="18"/>
  <c r="C6" i="34"/>
  <c r="C5" i="34"/>
  <c r="C4" i="34"/>
  <c r="C6" i="33"/>
  <c r="C5" i="33"/>
  <c r="C4" i="33"/>
  <c r="C6" i="32"/>
  <c r="C5" i="32"/>
  <c r="C4" i="32"/>
  <c r="C6" i="31"/>
  <c r="C5" i="31"/>
  <c r="C4" i="31"/>
  <c r="C6" i="30"/>
  <c r="C5" i="30"/>
  <c r="C4" i="30"/>
  <c r="C6" i="19"/>
  <c r="C5" i="19"/>
  <c r="C4" i="19"/>
  <c r="C6" i="27"/>
  <c r="C5" i="27"/>
  <c r="C4" i="27"/>
  <c r="C6" i="29"/>
  <c r="C5" i="29"/>
  <c r="C4" i="29"/>
  <c r="C6" i="28"/>
  <c r="C5" i="28"/>
  <c r="C4" i="28"/>
  <c r="C6" i="26"/>
  <c r="C5" i="26"/>
  <c r="C4" i="26"/>
  <c r="C6" i="25"/>
  <c r="C5" i="25"/>
  <c r="C4" i="25"/>
  <c r="C6" i="24"/>
  <c r="C5" i="24"/>
  <c r="C4" i="24"/>
  <c r="C6" i="23"/>
  <c r="C5" i="23"/>
  <c r="C4" i="23"/>
  <c r="C6" i="22"/>
  <c r="C5" i="22"/>
  <c r="C4" i="22"/>
  <c r="C6" i="21"/>
  <c r="C5" i="21"/>
  <c r="C4" i="21"/>
  <c r="C6" i="20"/>
  <c r="C5" i="20"/>
  <c r="C4" i="20"/>
  <c r="C6" i="18"/>
  <c r="C5" i="18"/>
  <c r="C4" i="18"/>
  <c r="C6" i="17"/>
  <c r="C5" i="17"/>
  <c r="C4" i="17"/>
  <c r="C6" i="16"/>
  <c r="C5" i="16"/>
  <c r="C4" i="16"/>
  <c r="C6" i="15"/>
  <c r="C5" i="15"/>
  <c r="C4" i="15"/>
  <c r="C6" i="14"/>
  <c r="C5" i="14"/>
  <c r="C4" i="14"/>
  <c r="C6" i="8"/>
  <c r="C5" i="8"/>
  <c r="C4" i="8"/>
  <c r="G28" i="15"/>
  <c r="H28" i="15"/>
  <c r="I28" i="15"/>
  <c r="G29" i="15"/>
  <c r="H29" i="15"/>
  <c r="I29" i="15"/>
  <c r="G30" i="15"/>
  <c r="H30" i="15"/>
  <c r="I30" i="15"/>
  <c r="G31" i="15"/>
  <c r="H31" i="15"/>
  <c r="I31" i="15"/>
  <c r="G23" i="14"/>
  <c r="H23" i="14"/>
  <c r="I23" i="14"/>
  <c r="G24" i="14"/>
  <c r="H24" i="14"/>
  <c r="I24" i="14"/>
  <c r="G25" i="14"/>
  <c r="H25" i="14"/>
  <c r="I25" i="14"/>
  <c r="G26" i="14"/>
  <c r="H26" i="14"/>
  <c r="I26" i="14"/>
  <c r="B13" i="34"/>
  <c r="D231" i="1"/>
  <c r="L231" i="1"/>
  <c r="C13" i="34"/>
  <c r="D13" i="34"/>
  <c r="E13" i="34"/>
  <c r="M13" i="34"/>
  <c r="B14" i="34"/>
  <c r="D232" i="1"/>
  <c r="L232" i="1"/>
  <c r="C14" i="34"/>
  <c r="D14" i="34"/>
  <c r="E14" i="34"/>
  <c r="M14" i="34"/>
  <c r="B15" i="34"/>
  <c r="D233" i="1"/>
  <c r="L233" i="1"/>
  <c r="C15" i="34"/>
  <c r="D15" i="34"/>
  <c r="E15" i="34"/>
  <c r="M15" i="34"/>
  <c r="B16" i="34"/>
  <c r="D234" i="1"/>
  <c r="L234" i="1"/>
  <c r="C16" i="34"/>
  <c r="D16" i="34"/>
  <c r="E16" i="34"/>
  <c r="M16" i="34"/>
  <c r="B17" i="34"/>
  <c r="D235" i="1"/>
  <c r="L235" i="1"/>
  <c r="C17" i="34"/>
  <c r="D17" i="34"/>
  <c r="E17" i="34"/>
  <c r="M17" i="34"/>
  <c r="D236" i="1"/>
  <c r="L236" i="1"/>
  <c r="B18" i="34"/>
  <c r="C18" i="34"/>
  <c r="D18" i="34"/>
  <c r="E18" i="34"/>
  <c r="M18" i="34"/>
  <c r="B19" i="34"/>
  <c r="D237" i="1"/>
  <c r="L237" i="1"/>
  <c r="C19" i="34"/>
  <c r="D19" i="34"/>
  <c r="E19" i="34"/>
  <c r="M19" i="34"/>
  <c r="B20" i="34"/>
  <c r="D238" i="1"/>
  <c r="L238" i="1"/>
  <c r="C20" i="34"/>
  <c r="D20" i="34"/>
  <c r="E20" i="34"/>
  <c r="M20" i="34"/>
  <c r="B21" i="34"/>
  <c r="D239" i="1"/>
  <c r="L239" i="1"/>
  <c r="C21" i="34"/>
  <c r="D21" i="34"/>
  <c r="E21" i="34"/>
  <c r="M21" i="34"/>
  <c r="K22" i="34"/>
  <c r="B22" i="34"/>
  <c r="D240" i="1"/>
  <c r="L240" i="1"/>
  <c r="C22" i="34"/>
  <c r="D22" i="34"/>
  <c r="E22" i="34"/>
  <c r="M22" i="34"/>
  <c r="F13" i="34"/>
  <c r="L13" i="34"/>
  <c r="L14" i="34"/>
  <c r="L15" i="34"/>
  <c r="L16" i="34"/>
  <c r="L17" i="34"/>
  <c r="L18" i="34"/>
  <c r="L19" i="34"/>
  <c r="L20" i="34"/>
  <c r="L21" i="34"/>
  <c r="J22" i="34"/>
  <c r="L22" i="34"/>
  <c r="F14" i="34"/>
  <c r="F15" i="34"/>
  <c r="F16" i="34"/>
  <c r="F17" i="34"/>
  <c r="F18" i="34"/>
  <c r="F19" i="34"/>
  <c r="F20" i="34"/>
  <c r="F21" i="34"/>
  <c r="F22" i="34"/>
  <c r="B3" i="34"/>
  <c r="B10" i="34"/>
  <c r="B9" i="34"/>
  <c r="C8" i="34"/>
  <c r="B8" i="34"/>
  <c r="C7" i="34"/>
  <c r="B7" i="34"/>
  <c r="D324" i="1"/>
  <c r="L324" i="1"/>
  <c r="B14" i="33"/>
  <c r="D224" i="1"/>
  <c r="L224" i="1"/>
  <c r="B15" i="33"/>
  <c r="D225" i="1"/>
  <c r="L225" i="1"/>
  <c r="B16" i="33"/>
  <c r="D226" i="1"/>
  <c r="L226" i="1"/>
  <c r="B17" i="33"/>
  <c r="D227" i="1"/>
  <c r="L227" i="1"/>
  <c r="B18" i="33"/>
  <c r="D228" i="1"/>
  <c r="L228" i="1"/>
  <c r="B19" i="33"/>
  <c r="D229" i="1"/>
  <c r="L229" i="1"/>
  <c r="B20" i="33"/>
  <c r="D230" i="1"/>
  <c r="L230" i="1"/>
  <c r="B13" i="33"/>
  <c r="D223" i="1"/>
  <c r="B3" i="33"/>
  <c r="B10" i="33"/>
  <c r="B9" i="33"/>
  <c r="C8" i="33"/>
  <c r="B8" i="33"/>
  <c r="C7" i="33"/>
  <c r="B7" i="33"/>
  <c r="B14" i="32"/>
  <c r="D198" i="1"/>
  <c r="L198" i="1"/>
  <c r="F14" i="32"/>
  <c r="B15" i="32"/>
  <c r="D199" i="1"/>
  <c r="L199" i="1"/>
  <c r="F15" i="32"/>
  <c r="B16" i="32"/>
  <c r="D200" i="1"/>
  <c r="L200" i="1"/>
  <c r="F16" i="32"/>
  <c r="B17" i="32"/>
  <c r="D201" i="1"/>
  <c r="L201" i="1"/>
  <c r="F17" i="32"/>
  <c r="B18" i="32"/>
  <c r="D202" i="1"/>
  <c r="L202" i="1"/>
  <c r="F18" i="32"/>
  <c r="B19" i="32"/>
  <c r="D203" i="1"/>
  <c r="L203" i="1"/>
  <c r="F19" i="32"/>
  <c r="B20" i="32"/>
  <c r="D204" i="1"/>
  <c r="L204" i="1"/>
  <c r="F20" i="32"/>
  <c r="B21" i="32"/>
  <c r="D205" i="1"/>
  <c r="L205" i="1"/>
  <c r="F21" i="32"/>
  <c r="B22" i="32"/>
  <c r="D206" i="1"/>
  <c r="L206" i="1"/>
  <c r="F22" i="32"/>
  <c r="B23" i="32"/>
  <c r="D207" i="1"/>
  <c r="L207" i="1"/>
  <c r="F23" i="32"/>
  <c r="B24" i="32"/>
  <c r="D208" i="1"/>
  <c r="L208" i="1"/>
  <c r="F24" i="32"/>
  <c r="B25" i="32"/>
  <c r="D209" i="1"/>
  <c r="L209" i="1"/>
  <c r="F25" i="32"/>
  <c r="B26" i="32"/>
  <c r="D210" i="1"/>
  <c r="L210" i="1"/>
  <c r="F26" i="32"/>
  <c r="J26" i="32"/>
  <c r="K26" i="32"/>
  <c r="B27" i="32"/>
  <c r="D211" i="1"/>
  <c r="L211" i="1"/>
  <c r="F27" i="32"/>
  <c r="J27" i="32"/>
  <c r="K27" i="32"/>
  <c r="B28" i="32"/>
  <c r="D212" i="1"/>
  <c r="F28" i="32"/>
  <c r="B29" i="32"/>
  <c r="D213" i="1"/>
  <c r="F29" i="32"/>
  <c r="B30" i="32"/>
  <c r="D214" i="1"/>
  <c r="F30" i="32"/>
  <c r="B31" i="32"/>
  <c r="D215" i="1"/>
  <c r="F31" i="32"/>
  <c r="B32" i="32"/>
  <c r="D216" i="1"/>
  <c r="F32" i="32"/>
  <c r="B33" i="32"/>
  <c r="D217" i="1"/>
  <c r="F33" i="32"/>
  <c r="B34" i="32"/>
  <c r="D218" i="1"/>
  <c r="F34" i="32"/>
  <c r="B35" i="32"/>
  <c r="D219" i="1"/>
  <c r="F35" i="32"/>
  <c r="B36" i="32"/>
  <c r="D220" i="1"/>
  <c r="F36" i="32"/>
  <c r="B37" i="32"/>
  <c r="D221" i="1"/>
  <c r="F37" i="32"/>
  <c r="B38" i="32"/>
  <c r="D222" i="1"/>
  <c r="F38" i="32"/>
  <c r="B13" i="32"/>
  <c r="D197" i="1"/>
  <c r="L197" i="1"/>
  <c r="F13" i="32"/>
  <c r="B3" i="32"/>
  <c r="B10" i="32"/>
  <c r="B9" i="32"/>
  <c r="C8" i="32"/>
  <c r="B8" i="32"/>
  <c r="C7" i="32"/>
  <c r="B7" i="32"/>
  <c r="B14" i="31"/>
  <c r="D185" i="1"/>
  <c r="L185" i="1"/>
  <c r="C14" i="31"/>
  <c r="D14" i="31"/>
  <c r="E14" i="31"/>
  <c r="F14" i="31"/>
  <c r="L14" i="31"/>
  <c r="M14" i="31"/>
  <c r="B15" i="31"/>
  <c r="D186" i="1"/>
  <c r="L186" i="1"/>
  <c r="C15" i="31"/>
  <c r="D15" i="31"/>
  <c r="E15" i="31"/>
  <c r="F15" i="31"/>
  <c r="L15" i="31"/>
  <c r="M15" i="31"/>
  <c r="B16" i="31"/>
  <c r="D187" i="1"/>
  <c r="L187" i="1"/>
  <c r="C16" i="31"/>
  <c r="D16" i="31"/>
  <c r="E16" i="31"/>
  <c r="F16" i="31"/>
  <c r="L16" i="31"/>
  <c r="M16" i="31"/>
  <c r="B17" i="31"/>
  <c r="D188" i="1"/>
  <c r="L188" i="1"/>
  <c r="C17" i="31"/>
  <c r="D17" i="31"/>
  <c r="E17" i="31"/>
  <c r="F17" i="31"/>
  <c r="L17" i="31"/>
  <c r="M17" i="31"/>
  <c r="B18" i="31"/>
  <c r="D189" i="1"/>
  <c r="L189" i="1"/>
  <c r="C18" i="31"/>
  <c r="D18" i="31"/>
  <c r="E18" i="31"/>
  <c r="F18" i="31"/>
  <c r="L18" i="31"/>
  <c r="M18" i="31"/>
  <c r="B19" i="31"/>
  <c r="D190" i="1"/>
  <c r="L190" i="1"/>
  <c r="C19" i="31"/>
  <c r="D19" i="31"/>
  <c r="E19" i="31"/>
  <c r="F19" i="31"/>
  <c r="L19" i="31"/>
  <c r="M19" i="31"/>
  <c r="B20" i="31"/>
  <c r="D191" i="1"/>
  <c r="L191" i="1"/>
  <c r="C20" i="31"/>
  <c r="D20" i="31"/>
  <c r="E20" i="31"/>
  <c r="F20" i="31"/>
  <c r="L20" i="31"/>
  <c r="M20" i="31"/>
  <c r="B21" i="31"/>
  <c r="D192" i="1"/>
  <c r="L192" i="1"/>
  <c r="C21" i="31"/>
  <c r="D21" i="31"/>
  <c r="E21" i="31"/>
  <c r="F21" i="31"/>
  <c r="L21" i="31"/>
  <c r="M21" i="31"/>
  <c r="B22" i="31"/>
  <c r="D193" i="1"/>
  <c r="L193" i="1"/>
  <c r="C22" i="31"/>
  <c r="D22" i="31"/>
  <c r="E22" i="31"/>
  <c r="F22" i="31"/>
  <c r="L22" i="31"/>
  <c r="M22" i="31"/>
  <c r="B23" i="31"/>
  <c r="D194" i="1"/>
  <c r="L194" i="1"/>
  <c r="C23" i="31"/>
  <c r="D23" i="31"/>
  <c r="E23" i="31"/>
  <c r="F23" i="31"/>
  <c r="L23" i="31"/>
  <c r="M23" i="31"/>
  <c r="B24" i="31"/>
  <c r="D195" i="1"/>
  <c r="L195" i="1"/>
  <c r="C24" i="31"/>
  <c r="D24" i="31"/>
  <c r="E24" i="31"/>
  <c r="F24" i="31"/>
  <c r="L24" i="31"/>
  <c r="M24" i="31"/>
  <c r="B25" i="31"/>
  <c r="D196" i="1"/>
  <c r="L196" i="1"/>
  <c r="C25" i="31"/>
  <c r="D25" i="31"/>
  <c r="E25" i="31"/>
  <c r="F25" i="31"/>
  <c r="L25" i="31"/>
  <c r="M25" i="31"/>
  <c r="B13" i="31"/>
  <c r="D184" i="1"/>
  <c r="L184" i="1"/>
  <c r="E13" i="31"/>
  <c r="D13" i="31"/>
  <c r="C13" i="31"/>
  <c r="M13" i="31"/>
  <c r="F13" i="31"/>
  <c r="C3" i="31"/>
  <c r="C10" i="31"/>
  <c r="L13" i="31"/>
  <c r="B3" i="31"/>
  <c r="B10" i="31"/>
  <c r="B9" i="31"/>
  <c r="C8" i="31"/>
  <c r="B8" i="31"/>
  <c r="C7" i="31"/>
  <c r="B7" i="31"/>
  <c r="B13" i="30"/>
  <c r="C13" i="30"/>
  <c r="D13" i="30"/>
  <c r="E13" i="30"/>
  <c r="M13" i="30"/>
  <c r="B14" i="30"/>
  <c r="D276" i="1"/>
  <c r="L276" i="1"/>
  <c r="C14" i="30"/>
  <c r="D14" i="30"/>
  <c r="E14" i="30"/>
  <c r="M14" i="30"/>
  <c r="C3" i="30"/>
  <c r="C10" i="30"/>
  <c r="L13" i="30"/>
  <c r="L14" i="30"/>
  <c r="B3" i="30"/>
  <c r="B10" i="30"/>
  <c r="B9" i="30"/>
  <c r="C8" i="30"/>
  <c r="B8" i="30"/>
  <c r="C7" i="30"/>
  <c r="B7" i="30"/>
  <c r="B13" i="29"/>
  <c r="D88" i="1"/>
  <c r="L88" i="1"/>
  <c r="C13" i="29"/>
  <c r="D13" i="29"/>
  <c r="E13" i="29"/>
  <c r="M13" i="29"/>
  <c r="B14" i="29"/>
  <c r="D89" i="1"/>
  <c r="L89" i="1"/>
  <c r="C14" i="29"/>
  <c r="D14" i="29"/>
  <c r="E14" i="29"/>
  <c r="M14" i="29"/>
  <c r="B15" i="29"/>
  <c r="D90" i="1"/>
  <c r="L90" i="1"/>
  <c r="C15" i="29"/>
  <c r="D15" i="29"/>
  <c r="E15" i="29"/>
  <c r="M15" i="29"/>
  <c r="B16" i="29"/>
  <c r="D91" i="1"/>
  <c r="L91" i="1"/>
  <c r="C16" i="29"/>
  <c r="D16" i="29"/>
  <c r="E16" i="29"/>
  <c r="M16" i="29"/>
  <c r="B17" i="29"/>
  <c r="D92" i="1"/>
  <c r="L92" i="1"/>
  <c r="C17" i="29"/>
  <c r="D17" i="29"/>
  <c r="E17" i="29"/>
  <c r="M17" i="29"/>
  <c r="B18" i="29"/>
  <c r="D93" i="1"/>
  <c r="L93" i="1"/>
  <c r="C18" i="29"/>
  <c r="D18" i="29"/>
  <c r="E18" i="29"/>
  <c r="M18" i="29"/>
  <c r="B19" i="29"/>
  <c r="D94" i="1"/>
  <c r="L94" i="1"/>
  <c r="C19" i="29"/>
  <c r="D19" i="29"/>
  <c r="E19" i="29"/>
  <c r="M19" i="29"/>
  <c r="B20" i="29"/>
  <c r="D95" i="1"/>
  <c r="L95" i="1"/>
  <c r="C20" i="29"/>
  <c r="D20" i="29"/>
  <c r="E20" i="29"/>
  <c r="M20" i="29"/>
  <c r="B21" i="29"/>
  <c r="D96" i="1"/>
  <c r="L96" i="1"/>
  <c r="C21" i="29"/>
  <c r="D21" i="29"/>
  <c r="E21" i="29"/>
  <c r="M21" i="29"/>
  <c r="B22" i="29"/>
  <c r="D97" i="1"/>
  <c r="L97" i="1"/>
  <c r="C22" i="29"/>
  <c r="D22" i="29"/>
  <c r="E22" i="29"/>
  <c r="M22" i="29"/>
  <c r="K23" i="29"/>
  <c r="B23" i="29"/>
  <c r="D98" i="1"/>
  <c r="L98" i="1"/>
  <c r="C23" i="29"/>
  <c r="D23" i="29"/>
  <c r="E23" i="29"/>
  <c r="M23" i="29"/>
  <c r="K24" i="29"/>
  <c r="B24" i="29"/>
  <c r="D99" i="1"/>
  <c r="L99" i="1"/>
  <c r="C24" i="29"/>
  <c r="D24" i="29"/>
  <c r="E24" i="29"/>
  <c r="M24" i="29"/>
  <c r="K25" i="29"/>
  <c r="B25" i="29"/>
  <c r="D100" i="1"/>
  <c r="L100" i="1"/>
  <c r="C25" i="29"/>
  <c r="D25" i="29"/>
  <c r="E25" i="29"/>
  <c r="M25" i="29"/>
  <c r="F13" i="29"/>
  <c r="C3" i="29"/>
  <c r="C10" i="29"/>
  <c r="L13" i="29"/>
  <c r="L14" i="29"/>
  <c r="L15" i="29"/>
  <c r="L16" i="29"/>
  <c r="L17" i="29"/>
  <c r="L18" i="29"/>
  <c r="L19" i="29"/>
  <c r="L20" i="29"/>
  <c r="L21" i="29"/>
  <c r="L22" i="29"/>
  <c r="J23" i="29"/>
  <c r="L23" i="29"/>
  <c r="J24" i="29"/>
  <c r="L24" i="29"/>
  <c r="J25" i="29"/>
  <c r="L25" i="29"/>
  <c r="F24" i="29"/>
  <c r="F25" i="29"/>
  <c r="F14" i="29"/>
  <c r="F15" i="29"/>
  <c r="F16" i="29"/>
  <c r="F17" i="29"/>
  <c r="F18" i="29"/>
  <c r="F19" i="29"/>
  <c r="F20" i="29"/>
  <c r="F21" i="29"/>
  <c r="F22" i="29"/>
  <c r="F23" i="29"/>
  <c r="B3" i="29"/>
  <c r="B10" i="29"/>
  <c r="B9" i="29"/>
  <c r="C8" i="29"/>
  <c r="B8" i="29"/>
  <c r="C7" i="29"/>
  <c r="B7" i="29"/>
  <c r="B13" i="28"/>
  <c r="D56" i="1"/>
  <c r="L56" i="1"/>
  <c r="C13" i="28"/>
  <c r="D13" i="28"/>
  <c r="E13" i="28"/>
  <c r="M13" i="28"/>
  <c r="B14" i="28"/>
  <c r="D57" i="1"/>
  <c r="L57" i="1"/>
  <c r="C14" i="28"/>
  <c r="D14" i="28"/>
  <c r="E14" i="28"/>
  <c r="M14" i="28"/>
  <c r="B15" i="28"/>
  <c r="D58" i="1"/>
  <c r="L58" i="1"/>
  <c r="C15" i="28"/>
  <c r="D15" i="28"/>
  <c r="E15" i="28"/>
  <c r="M15" i="28"/>
  <c r="B16" i="28"/>
  <c r="D59" i="1"/>
  <c r="L59" i="1"/>
  <c r="C16" i="28"/>
  <c r="D16" i="28"/>
  <c r="E16" i="28"/>
  <c r="M16" i="28"/>
  <c r="B17" i="28"/>
  <c r="D60" i="1"/>
  <c r="L60" i="1"/>
  <c r="C17" i="28"/>
  <c r="D17" i="28"/>
  <c r="E17" i="28"/>
  <c r="M17" i="28"/>
  <c r="B18" i="28"/>
  <c r="D61" i="1"/>
  <c r="L61" i="1"/>
  <c r="C18" i="28"/>
  <c r="D18" i="28"/>
  <c r="E18" i="28"/>
  <c r="M18" i="28"/>
  <c r="B19" i="28"/>
  <c r="D62" i="1"/>
  <c r="L62" i="1"/>
  <c r="C19" i="28"/>
  <c r="D19" i="28"/>
  <c r="E19" i="28"/>
  <c r="M19" i="28"/>
  <c r="B20" i="28"/>
  <c r="D63" i="1"/>
  <c r="L63" i="1"/>
  <c r="C20" i="28"/>
  <c r="D20" i="28"/>
  <c r="E20" i="28"/>
  <c r="M20" i="28"/>
  <c r="B21" i="28"/>
  <c r="D64" i="1"/>
  <c r="L64" i="1"/>
  <c r="C21" i="28"/>
  <c r="D21" i="28"/>
  <c r="E21" i="28"/>
  <c r="M21" i="28"/>
  <c r="B22" i="28"/>
  <c r="D65" i="1"/>
  <c r="L65" i="1"/>
  <c r="C22" i="28"/>
  <c r="D22" i="28"/>
  <c r="E22" i="28"/>
  <c r="M22" i="28"/>
  <c r="F13" i="28"/>
  <c r="C3" i="28"/>
  <c r="C10" i="28"/>
  <c r="L13" i="28"/>
  <c r="L14" i="28"/>
  <c r="L15" i="28"/>
  <c r="L16" i="28"/>
  <c r="L17" i="28"/>
  <c r="L18" i="28"/>
  <c r="L19" i="28"/>
  <c r="L20" i="28"/>
  <c r="L21" i="28"/>
  <c r="L22" i="28"/>
  <c r="F14" i="28"/>
  <c r="F15" i="28"/>
  <c r="F16" i="28"/>
  <c r="F17" i="28"/>
  <c r="F18" i="28"/>
  <c r="F19" i="28"/>
  <c r="F20" i="28"/>
  <c r="F21" i="28"/>
  <c r="F22" i="28"/>
  <c r="B3" i="28"/>
  <c r="B10" i="28"/>
  <c r="B9" i="28"/>
  <c r="C8" i="28"/>
  <c r="B8" i="28"/>
  <c r="C7" i="28"/>
  <c r="B7" i="28"/>
  <c r="K168" i="27"/>
  <c r="K144" i="27"/>
  <c r="B144" i="27"/>
  <c r="D134" i="1"/>
  <c r="L134" i="1"/>
  <c r="B168" i="27"/>
  <c r="D158" i="1"/>
  <c r="L158" i="1"/>
  <c r="J168" i="27"/>
  <c r="J144" i="27"/>
  <c r="K167" i="27"/>
  <c r="K145" i="27"/>
  <c r="B145" i="27"/>
  <c r="D135" i="1"/>
  <c r="L135" i="1"/>
  <c r="B167" i="27"/>
  <c r="D157" i="1"/>
  <c r="L157" i="1"/>
  <c r="J167" i="27"/>
  <c r="J145" i="27"/>
  <c r="F14" i="27"/>
  <c r="F15" i="27"/>
  <c r="F16" i="27"/>
  <c r="F17" i="27"/>
  <c r="F18" i="27"/>
  <c r="F19" i="27"/>
  <c r="F20" i="27"/>
  <c r="F21" i="27"/>
  <c r="F22" i="27"/>
  <c r="F23" i="27"/>
  <c r="F24" i="27"/>
  <c r="F25" i="27"/>
  <c r="F26" i="27"/>
  <c r="F27" i="27"/>
  <c r="F28" i="27"/>
  <c r="F29" i="27"/>
  <c r="F30" i="27"/>
  <c r="F31" i="27"/>
  <c r="F32" i="27"/>
  <c r="F33" i="27"/>
  <c r="F34" i="27"/>
  <c r="F35" i="27"/>
  <c r="F36" i="27"/>
  <c r="F37" i="27"/>
  <c r="F38" i="27"/>
  <c r="F39" i="27"/>
  <c r="F40" i="27"/>
  <c r="F41" i="27"/>
  <c r="F42" i="27"/>
  <c r="F43" i="27"/>
  <c r="F44" i="27"/>
  <c r="F45" i="27"/>
  <c r="F46" i="27"/>
  <c r="F47" i="27"/>
  <c r="F48" i="27"/>
  <c r="F49" i="27"/>
  <c r="F50" i="27"/>
  <c r="F51" i="27"/>
  <c r="F52" i="27"/>
  <c r="K62" i="27"/>
  <c r="K63" i="27"/>
  <c r="B63" i="27"/>
  <c r="D53" i="1"/>
  <c r="L53" i="1"/>
  <c r="B62" i="27"/>
  <c r="D52" i="1"/>
  <c r="L52" i="1"/>
  <c r="D62" i="27"/>
  <c r="E62" i="27"/>
  <c r="F62" i="27"/>
  <c r="J62" i="27"/>
  <c r="F63" i="27"/>
  <c r="J63" i="27"/>
  <c r="B64" i="27"/>
  <c r="D54" i="1"/>
  <c r="L54" i="1"/>
  <c r="D64" i="27"/>
  <c r="E64" i="27"/>
  <c r="F64" i="27"/>
  <c r="J64" i="27"/>
  <c r="K64" i="27"/>
  <c r="K65" i="27"/>
  <c r="B65" i="27"/>
  <c r="D55" i="1"/>
  <c r="L55" i="1"/>
  <c r="J65" i="27"/>
  <c r="J52" i="27"/>
  <c r="J53" i="27"/>
  <c r="B53" i="27"/>
  <c r="D43" i="1"/>
  <c r="L43" i="1"/>
  <c r="B52" i="27"/>
  <c r="D75" i="1"/>
  <c r="L75" i="1"/>
  <c r="K52" i="27"/>
  <c r="K53" i="27"/>
  <c r="E52" i="27"/>
  <c r="D52" i="27"/>
  <c r="J42" i="27"/>
  <c r="J44" i="27"/>
  <c r="B44" i="27"/>
  <c r="D34" i="1"/>
  <c r="L34" i="1"/>
  <c r="B42" i="27"/>
  <c r="D46" i="1"/>
  <c r="L46" i="1"/>
  <c r="J43" i="27"/>
  <c r="B43" i="27"/>
  <c r="D33" i="1"/>
  <c r="L33" i="1"/>
  <c r="K42" i="27"/>
  <c r="K44" i="27"/>
  <c r="K41" i="27"/>
  <c r="K43" i="27"/>
  <c r="B41" i="27"/>
  <c r="D45" i="1"/>
  <c r="L45" i="1"/>
  <c r="J41" i="27"/>
  <c r="E42" i="27"/>
  <c r="D42" i="27"/>
  <c r="E41" i="27"/>
  <c r="D41" i="27"/>
  <c r="B16" i="27"/>
  <c r="D6" i="1"/>
  <c r="L6" i="1"/>
  <c r="B20" i="27"/>
  <c r="D10" i="1"/>
  <c r="L10" i="1"/>
  <c r="E20" i="27"/>
  <c r="D20" i="27"/>
  <c r="F53" i="27"/>
  <c r="F54" i="27"/>
  <c r="F55" i="27"/>
  <c r="F56" i="27"/>
  <c r="F57" i="27"/>
  <c r="F58" i="27"/>
  <c r="F59" i="27"/>
  <c r="F60" i="27"/>
  <c r="F61" i="27"/>
  <c r="F65" i="27"/>
  <c r="F66" i="27"/>
  <c r="F67" i="27"/>
  <c r="F68" i="27"/>
  <c r="F69" i="27"/>
  <c r="F70" i="27"/>
  <c r="F71" i="27"/>
  <c r="F72" i="27"/>
  <c r="F73" i="27"/>
  <c r="F74" i="27"/>
  <c r="F75" i="27"/>
  <c r="F76" i="27"/>
  <c r="F77" i="27"/>
  <c r="F78" i="27"/>
  <c r="F79" i="27"/>
  <c r="F80" i="27"/>
  <c r="F81" i="27"/>
  <c r="F82" i="27"/>
  <c r="F83" i="27"/>
  <c r="F84" i="27"/>
  <c r="F85" i="27"/>
  <c r="F86" i="27"/>
  <c r="F87" i="27"/>
  <c r="F88" i="27"/>
  <c r="F89" i="27"/>
  <c r="F90" i="27"/>
  <c r="F91" i="27"/>
  <c r="F92" i="27"/>
  <c r="F93" i="27"/>
  <c r="F94" i="27"/>
  <c r="F95" i="27"/>
  <c r="F96" i="27"/>
  <c r="F97" i="27"/>
  <c r="F98" i="27"/>
  <c r="F99" i="27"/>
  <c r="F100" i="27"/>
  <c r="F101" i="27"/>
  <c r="F102" i="27"/>
  <c r="F103" i="27"/>
  <c r="F104" i="27"/>
  <c r="F105" i="27"/>
  <c r="F106" i="27"/>
  <c r="F107" i="27"/>
  <c r="F108" i="27"/>
  <c r="F109" i="27"/>
  <c r="F110" i="27"/>
  <c r="F111" i="27"/>
  <c r="F112" i="27"/>
  <c r="F113" i="27"/>
  <c r="F114" i="27"/>
  <c r="F115" i="27"/>
  <c r="F116" i="27"/>
  <c r="F117" i="27"/>
  <c r="F118" i="27"/>
  <c r="F119" i="27"/>
  <c r="F120" i="27"/>
  <c r="F121" i="27"/>
  <c r="F122" i="27"/>
  <c r="F123" i="27"/>
  <c r="F124" i="27"/>
  <c r="F125" i="27"/>
  <c r="F126" i="27"/>
  <c r="F127" i="27"/>
  <c r="F128" i="27"/>
  <c r="F129" i="27"/>
  <c r="F130" i="27"/>
  <c r="F131" i="27"/>
  <c r="F132" i="27"/>
  <c r="F133" i="27"/>
  <c r="F134" i="27"/>
  <c r="F135" i="27"/>
  <c r="F136" i="27"/>
  <c r="F137" i="27"/>
  <c r="F138" i="27"/>
  <c r="F139" i="27"/>
  <c r="F140" i="27"/>
  <c r="F141" i="27"/>
  <c r="F142" i="27"/>
  <c r="F143" i="27"/>
  <c r="F144" i="27"/>
  <c r="F145" i="27"/>
  <c r="F146" i="27"/>
  <c r="F147" i="27"/>
  <c r="F148" i="27"/>
  <c r="F149" i="27"/>
  <c r="F150" i="27"/>
  <c r="F151" i="27"/>
  <c r="F152" i="27"/>
  <c r="F153" i="27"/>
  <c r="F154" i="27"/>
  <c r="F155" i="27"/>
  <c r="F156" i="27"/>
  <c r="F157" i="27"/>
  <c r="F158" i="27"/>
  <c r="F159" i="27"/>
  <c r="F160" i="27"/>
  <c r="F161" i="27"/>
  <c r="F162" i="27"/>
  <c r="F163" i="27"/>
  <c r="F164" i="27"/>
  <c r="F165" i="27"/>
  <c r="F166" i="27"/>
  <c r="F167" i="27"/>
  <c r="F168" i="27"/>
  <c r="F169" i="27"/>
  <c r="F170" i="27"/>
  <c r="F171" i="27"/>
  <c r="F172" i="27"/>
  <c r="F173" i="27"/>
  <c r="F174" i="27"/>
  <c r="F175" i="27"/>
  <c r="F176" i="27"/>
  <c r="F177" i="27"/>
  <c r="F178" i="27"/>
  <c r="F179" i="27"/>
  <c r="F180" i="27"/>
  <c r="F181" i="27"/>
  <c r="F182" i="27"/>
  <c r="F183" i="27"/>
  <c r="F184" i="27"/>
  <c r="F185" i="27"/>
  <c r="F186" i="27"/>
  <c r="F187" i="27"/>
  <c r="F188" i="27"/>
  <c r="F13" i="27"/>
  <c r="B14" i="27"/>
  <c r="D4" i="1"/>
  <c r="L4" i="1"/>
  <c r="B15" i="27"/>
  <c r="D5" i="1"/>
  <c r="L5" i="1"/>
  <c r="B17" i="27"/>
  <c r="D7" i="1"/>
  <c r="L7" i="1"/>
  <c r="B18" i="27"/>
  <c r="D8" i="1"/>
  <c r="L8" i="1"/>
  <c r="B19" i="27"/>
  <c r="D9" i="1"/>
  <c r="L9" i="1"/>
  <c r="B21" i="27"/>
  <c r="D11" i="1"/>
  <c r="L11" i="1"/>
  <c r="B22" i="27"/>
  <c r="D12" i="1"/>
  <c r="L12" i="1"/>
  <c r="B23" i="27"/>
  <c r="D13" i="1"/>
  <c r="L13" i="1"/>
  <c r="J23" i="27"/>
  <c r="K23" i="27"/>
  <c r="B24" i="27"/>
  <c r="D14" i="1"/>
  <c r="L14" i="1"/>
  <c r="J24" i="27"/>
  <c r="K24" i="27"/>
  <c r="B25" i="27"/>
  <c r="D15" i="1"/>
  <c r="L15" i="1"/>
  <c r="J25" i="27"/>
  <c r="K25" i="27"/>
  <c r="B26" i="27"/>
  <c r="D16" i="1"/>
  <c r="L16" i="1"/>
  <c r="J26" i="27"/>
  <c r="K26" i="27"/>
  <c r="B27" i="27"/>
  <c r="D17" i="1"/>
  <c r="L17" i="1"/>
  <c r="J27" i="27"/>
  <c r="K27" i="27"/>
  <c r="B28" i="27"/>
  <c r="D18" i="1"/>
  <c r="L18" i="1"/>
  <c r="J28" i="27"/>
  <c r="K28" i="27"/>
  <c r="B29" i="27"/>
  <c r="D19" i="1"/>
  <c r="L19" i="1"/>
  <c r="J29" i="27"/>
  <c r="K29" i="27"/>
  <c r="B30" i="27"/>
  <c r="D20" i="1"/>
  <c r="L20" i="1"/>
  <c r="J30" i="27"/>
  <c r="K30" i="27"/>
  <c r="B31" i="27"/>
  <c r="D21" i="1"/>
  <c r="L21" i="1"/>
  <c r="J31" i="27"/>
  <c r="K31" i="27"/>
  <c r="B32" i="27"/>
  <c r="D22" i="1"/>
  <c r="L22" i="1"/>
  <c r="J32" i="27"/>
  <c r="K32" i="27"/>
  <c r="B33" i="27"/>
  <c r="D23" i="1"/>
  <c r="L23" i="1"/>
  <c r="J33" i="27"/>
  <c r="K33" i="27"/>
  <c r="B34" i="27"/>
  <c r="D24" i="1"/>
  <c r="L24" i="1"/>
  <c r="J34" i="27"/>
  <c r="K34" i="27"/>
  <c r="B35" i="27"/>
  <c r="D25" i="1"/>
  <c r="L25" i="1"/>
  <c r="J35" i="27"/>
  <c r="K35" i="27"/>
  <c r="B36" i="27"/>
  <c r="D26" i="1"/>
  <c r="L26" i="1"/>
  <c r="J36" i="27"/>
  <c r="K36" i="27"/>
  <c r="B37" i="27"/>
  <c r="D27" i="1"/>
  <c r="L27" i="1"/>
  <c r="J37" i="27"/>
  <c r="K37" i="27"/>
  <c r="B38" i="27"/>
  <c r="D28" i="1"/>
  <c r="L28" i="1"/>
  <c r="J38" i="27"/>
  <c r="K38" i="27"/>
  <c r="B39" i="27"/>
  <c r="D29" i="1"/>
  <c r="L29" i="1"/>
  <c r="J39" i="27"/>
  <c r="K39" i="27"/>
  <c r="B40" i="27"/>
  <c r="D30" i="1"/>
  <c r="L30" i="1"/>
  <c r="J40" i="27"/>
  <c r="K40" i="27"/>
  <c r="B45" i="27"/>
  <c r="D35" i="1"/>
  <c r="L35" i="1"/>
  <c r="J45" i="27"/>
  <c r="K45" i="27"/>
  <c r="B46" i="27"/>
  <c r="D36" i="1"/>
  <c r="L36" i="1"/>
  <c r="J46" i="27"/>
  <c r="K46" i="27"/>
  <c r="B47" i="27"/>
  <c r="D37" i="1"/>
  <c r="L37" i="1"/>
  <c r="J47" i="27"/>
  <c r="K47" i="27"/>
  <c r="B48" i="27"/>
  <c r="D38" i="1"/>
  <c r="L38" i="1"/>
  <c r="J48" i="27"/>
  <c r="K48" i="27"/>
  <c r="B49" i="27"/>
  <c r="D39" i="1"/>
  <c r="L39" i="1"/>
  <c r="J49" i="27"/>
  <c r="K49" i="27"/>
  <c r="B50" i="27"/>
  <c r="D40" i="1"/>
  <c r="L40" i="1"/>
  <c r="J50" i="27"/>
  <c r="K50" i="27"/>
  <c r="B51" i="27"/>
  <c r="D41" i="1"/>
  <c r="L41" i="1"/>
  <c r="J51" i="27"/>
  <c r="K51" i="27"/>
  <c r="B54" i="27"/>
  <c r="J54" i="27"/>
  <c r="K54" i="27"/>
  <c r="B55" i="27"/>
  <c r="J55" i="27"/>
  <c r="K55" i="27"/>
  <c r="B56" i="27"/>
  <c r="J56" i="27"/>
  <c r="K56" i="27"/>
  <c r="B57" i="27"/>
  <c r="D47" i="1"/>
  <c r="L47" i="1"/>
  <c r="J57" i="27"/>
  <c r="K57" i="27"/>
  <c r="B58" i="27"/>
  <c r="D48" i="1"/>
  <c r="L48" i="1"/>
  <c r="J58" i="27"/>
  <c r="K58" i="27"/>
  <c r="B59" i="27"/>
  <c r="D49" i="1"/>
  <c r="L49" i="1"/>
  <c r="J59" i="27"/>
  <c r="K59" i="27"/>
  <c r="B60" i="27"/>
  <c r="D50" i="1"/>
  <c r="L50" i="1"/>
  <c r="J60" i="27"/>
  <c r="K60" i="27"/>
  <c r="B61" i="27"/>
  <c r="D51" i="1"/>
  <c r="L51" i="1"/>
  <c r="J61" i="27"/>
  <c r="K61" i="27"/>
  <c r="B66" i="27"/>
  <c r="J66" i="27"/>
  <c r="K66" i="27"/>
  <c r="B67" i="27"/>
  <c r="J67" i="27"/>
  <c r="K67" i="27"/>
  <c r="B68" i="27"/>
  <c r="J68" i="27"/>
  <c r="K68" i="27"/>
  <c r="B69" i="27"/>
  <c r="J69" i="27"/>
  <c r="K69" i="27"/>
  <c r="B70" i="27"/>
  <c r="J70" i="27"/>
  <c r="K70" i="27"/>
  <c r="B71" i="27"/>
  <c r="J71" i="27"/>
  <c r="K71" i="27"/>
  <c r="B72" i="27"/>
  <c r="J72" i="27"/>
  <c r="K72" i="27"/>
  <c r="B73" i="27"/>
  <c r="J73" i="27"/>
  <c r="K73" i="27"/>
  <c r="B74" i="27"/>
  <c r="J74" i="27"/>
  <c r="K74" i="27"/>
  <c r="B75" i="27"/>
  <c r="J75" i="27"/>
  <c r="K75" i="27"/>
  <c r="B76" i="27"/>
  <c r="D66" i="1"/>
  <c r="L66" i="1"/>
  <c r="J76" i="27"/>
  <c r="K76" i="27"/>
  <c r="B77" i="27"/>
  <c r="D67" i="1"/>
  <c r="L67" i="1"/>
  <c r="J77" i="27"/>
  <c r="K77" i="27"/>
  <c r="B78" i="27"/>
  <c r="D68" i="1"/>
  <c r="L68" i="1"/>
  <c r="J78" i="27"/>
  <c r="K78" i="27"/>
  <c r="B79" i="27"/>
  <c r="D69" i="1"/>
  <c r="L69" i="1"/>
  <c r="J79" i="27"/>
  <c r="K79" i="27"/>
  <c r="B80" i="27"/>
  <c r="D70" i="1"/>
  <c r="L70" i="1"/>
  <c r="J80" i="27"/>
  <c r="K80" i="27"/>
  <c r="B81" i="27"/>
  <c r="D71" i="1"/>
  <c r="L71" i="1"/>
  <c r="J81" i="27"/>
  <c r="K81" i="27"/>
  <c r="B82" i="27"/>
  <c r="D72" i="1"/>
  <c r="L72" i="1"/>
  <c r="J82" i="27"/>
  <c r="K82" i="27"/>
  <c r="B83" i="27"/>
  <c r="D73" i="1"/>
  <c r="L73" i="1"/>
  <c r="J83" i="27"/>
  <c r="K83" i="27"/>
  <c r="B84" i="27"/>
  <c r="D74" i="1"/>
  <c r="L74" i="1"/>
  <c r="J84" i="27"/>
  <c r="K84" i="27"/>
  <c r="B85" i="27"/>
  <c r="J85" i="27"/>
  <c r="K85" i="27"/>
  <c r="B86" i="27"/>
  <c r="D76" i="1"/>
  <c r="L76" i="1"/>
  <c r="J86" i="27"/>
  <c r="K86" i="27"/>
  <c r="B87" i="27"/>
  <c r="D77" i="1"/>
  <c r="L77" i="1"/>
  <c r="J87" i="27"/>
  <c r="K87" i="27"/>
  <c r="B88" i="27"/>
  <c r="D78" i="1"/>
  <c r="L78" i="1"/>
  <c r="J88" i="27"/>
  <c r="K88" i="27"/>
  <c r="B89" i="27"/>
  <c r="D79" i="1"/>
  <c r="L79" i="1"/>
  <c r="J89" i="27"/>
  <c r="K89" i="27"/>
  <c r="B90" i="27"/>
  <c r="D80" i="1"/>
  <c r="L80" i="1"/>
  <c r="J90" i="27"/>
  <c r="K90" i="27"/>
  <c r="B91" i="27"/>
  <c r="D81" i="1"/>
  <c r="L81" i="1"/>
  <c r="J91" i="27"/>
  <c r="K91" i="27"/>
  <c r="B92" i="27"/>
  <c r="D82" i="1"/>
  <c r="L82" i="1"/>
  <c r="J92" i="27"/>
  <c r="K92" i="27"/>
  <c r="B93" i="27"/>
  <c r="D83" i="1"/>
  <c r="L83" i="1"/>
  <c r="J93" i="27"/>
  <c r="K93" i="27"/>
  <c r="B94" i="27"/>
  <c r="D84" i="1"/>
  <c r="L84" i="1"/>
  <c r="J94" i="27"/>
  <c r="K94" i="27"/>
  <c r="B95" i="27"/>
  <c r="D85" i="1"/>
  <c r="L85" i="1"/>
  <c r="J95" i="27"/>
  <c r="K95" i="27"/>
  <c r="B96" i="27"/>
  <c r="D86" i="1"/>
  <c r="L86" i="1"/>
  <c r="J96" i="27"/>
  <c r="K96" i="27"/>
  <c r="B97" i="27"/>
  <c r="D87" i="1"/>
  <c r="L87" i="1"/>
  <c r="J97" i="27"/>
  <c r="K97" i="27"/>
  <c r="B98" i="27"/>
  <c r="J98" i="27"/>
  <c r="K98" i="27"/>
  <c r="B99" i="27"/>
  <c r="J99" i="27"/>
  <c r="K99" i="27"/>
  <c r="B100" i="27"/>
  <c r="J100" i="27"/>
  <c r="K100" i="27"/>
  <c r="B101" i="27"/>
  <c r="J101" i="27"/>
  <c r="K101" i="27"/>
  <c r="B102" i="27"/>
  <c r="J102" i="27"/>
  <c r="K102" i="27"/>
  <c r="B103" i="27"/>
  <c r="J103" i="27"/>
  <c r="K103" i="27"/>
  <c r="B104" i="27"/>
  <c r="J104" i="27"/>
  <c r="K104" i="27"/>
  <c r="B105" i="27"/>
  <c r="J105" i="27"/>
  <c r="K105" i="27"/>
  <c r="B106" i="27"/>
  <c r="J106" i="27"/>
  <c r="K106" i="27"/>
  <c r="B107" i="27"/>
  <c r="J107" i="27"/>
  <c r="K107" i="27"/>
  <c r="B108" i="27"/>
  <c r="J108" i="27"/>
  <c r="K108" i="27"/>
  <c r="B109" i="27"/>
  <c r="J109" i="27"/>
  <c r="K109" i="27"/>
  <c r="B110" i="27"/>
  <c r="J110" i="27"/>
  <c r="K110" i="27"/>
  <c r="B111" i="27"/>
  <c r="D101" i="1"/>
  <c r="L101" i="1"/>
  <c r="J111" i="27"/>
  <c r="K111" i="27"/>
  <c r="B112" i="27"/>
  <c r="D102" i="1"/>
  <c r="L102" i="1"/>
  <c r="J112" i="27"/>
  <c r="K112" i="27"/>
  <c r="B113" i="27"/>
  <c r="D103" i="1"/>
  <c r="L103" i="1"/>
  <c r="J113" i="27"/>
  <c r="K113" i="27"/>
  <c r="B114" i="27"/>
  <c r="D104" i="1"/>
  <c r="L104" i="1"/>
  <c r="J114" i="27"/>
  <c r="K114" i="27"/>
  <c r="B115" i="27"/>
  <c r="D105" i="1"/>
  <c r="L105" i="1"/>
  <c r="J115" i="27"/>
  <c r="K115" i="27"/>
  <c r="B116" i="27"/>
  <c r="D106" i="1"/>
  <c r="L106" i="1"/>
  <c r="J116" i="27"/>
  <c r="K116" i="27"/>
  <c r="B117" i="27"/>
  <c r="D107" i="1"/>
  <c r="L107" i="1"/>
  <c r="J117" i="27"/>
  <c r="K117" i="27"/>
  <c r="B118" i="27"/>
  <c r="D108" i="1"/>
  <c r="L108" i="1"/>
  <c r="J118" i="27"/>
  <c r="K118" i="27"/>
  <c r="B119" i="27"/>
  <c r="D109" i="1"/>
  <c r="L109" i="1"/>
  <c r="J119" i="27"/>
  <c r="K119" i="27"/>
  <c r="B120" i="27"/>
  <c r="D110" i="1"/>
  <c r="L110" i="1"/>
  <c r="J120" i="27"/>
  <c r="K120" i="27"/>
  <c r="B121" i="27"/>
  <c r="D111" i="1"/>
  <c r="L111" i="1"/>
  <c r="J121" i="27"/>
  <c r="K121" i="27"/>
  <c r="B122" i="27"/>
  <c r="D112" i="1"/>
  <c r="L112" i="1"/>
  <c r="J122" i="27"/>
  <c r="K122" i="27"/>
  <c r="B123" i="27"/>
  <c r="D113" i="1"/>
  <c r="L113" i="1"/>
  <c r="J123" i="27"/>
  <c r="K123" i="27"/>
  <c r="B124" i="27"/>
  <c r="D114" i="1"/>
  <c r="L114" i="1"/>
  <c r="J124" i="27"/>
  <c r="K124" i="27"/>
  <c r="B125" i="27"/>
  <c r="D115" i="1"/>
  <c r="L115" i="1"/>
  <c r="J125" i="27"/>
  <c r="K125" i="27"/>
  <c r="B126" i="27"/>
  <c r="D116" i="1"/>
  <c r="L116" i="1"/>
  <c r="J126" i="27"/>
  <c r="K126" i="27"/>
  <c r="B127" i="27"/>
  <c r="D117" i="1"/>
  <c r="L117" i="1"/>
  <c r="J127" i="27"/>
  <c r="K127" i="27"/>
  <c r="B128" i="27"/>
  <c r="D118" i="1"/>
  <c r="L118" i="1"/>
  <c r="J128" i="27"/>
  <c r="K128" i="27"/>
  <c r="B129" i="27"/>
  <c r="D119" i="1"/>
  <c r="L119" i="1"/>
  <c r="J129" i="27"/>
  <c r="K129" i="27"/>
  <c r="B130" i="27"/>
  <c r="D120" i="1"/>
  <c r="L120" i="1"/>
  <c r="J130" i="27"/>
  <c r="K130" i="27"/>
  <c r="B131" i="27"/>
  <c r="D121" i="1"/>
  <c r="L121" i="1"/>
  <c r="J131" i="27"/>
  <c r="K131" i="27"/>
  <c r="B132" i="27"/>
  <c r="D122" i="1"/>
  <c r="L122" i="1"/>
  <c r="J132" i="27"/>
  <c r="K132" i="27"/>
  <c r="B133" i="27"/>
  <c r="D123" i="1"/>
  <c r="L123" i="1"/>
  <c r="J133" i="27"/>
  <c r="K133" i="27"/>
  <c r="B134" i="27"/>
  <c r="D124" i="1"/>
  <c r="L124" i="1"/>
  <c r="J134" i="27"/>
  <c r="K134" i="27"/>
  <c r="B135" i="27"/>
  <c r="D125" i="1"/>
  <c r="L125" i="1"/>
  <c r="J135" i="27"/>
  <c r="K135" i="27"/>
  <c r="B136" i="27"/>
  <c r="D126" i="1"/>
  <c r="L126" i="1"/>
  <c r="J136" i="27"/>
  <c r="K136" i="27"/>
  <c r="B137" i="27"/>
  <c r="D127" i="1"/>
  <c r="L127" i="1"/>
  <c r="J137" i="27"/>
  <c r="K137" i="27"/>
  <c r="B138" i="27"/>
  <c r="D128" i="1"/>
  <c r="L128" i="1"/>
  <c r="J138" i="27"/>
  <c r="K138" i="27"/>
  <c r="B139" i="27"/>
  <c r="D129" i="1"/>
  <c r="L129" i="1"/>
  <c r="J139" i="27"/>
  <c r="K139" i="27"/>
  <c r="B140" i="27"/>
  <c r="D130" i="1"/>
  <c r="L130" i="1"/>
  <c r="J140" i="27"/>
  <c r="K140" i="27"/>
  <c r="B141" i="27"/>
  <c r="D131" i="1"/>
  <c r="L131" i="1"/>
  <c r="J141" i="27"/>
  <c r="K141" i="27"/>
  <c r="B142" i="27"/>
  <c r="D132" i="1"/>
  <c r="L132" i="1"/>
  <c r="J142" i="27"/>
  <c r="K142" i="27"/>
  <c r="B143" i="27"/>
  <c r="D133" i="1"/>
  <c r="L133" i="1"/>
  <c r="J143" i="27"/>
  <c r="K143" i="27"/>
  <c r="B146" i="27"/>
  <c r="D136" i="1"/>
  <c r="L136" i="1"/>
  <c r="J146" i="27"/>
  <c r="K146" i="27"/>
  <c r="B147" i="27"/>
  <c r="D137" i="1"/>
  <c r="L137" i="1"/>
  <c r="J147" i="27"/>
  <c r="K147" i="27"/>
  <c r="B148" i="27"/>
  <c r="D138" i="1"/>
  <c r="L138" i="1"/>
  <c r="J148" i="27"/>
  <c r="K148" i="27"/>
  <c r="B149" i="27"/>
  <c r="D139" i="1"/>
  <c r="L139" i="1"/>
  <c r="J149" i="27"/>
  <c r="K149" i="27"/>
  <c r="B150" i="27"/>
  <c r="D140" i="1"/>
  <c r="L140" i="1"/>
  <c r="J150" i="27"/>
  <c r="K150" i="27"/>
  <c r="B151" i="27"/>
  <c r="D141" i="1"/>
  <c r="L141" i="1"/>
  <c r="J151" i="27"/>
  <c r="K151" i="27"/>
  <c r="B152" i="27"/>
  <c r="D142" i="1"/>
  <c r="L142" i="1"/>
  <c r="J152" i="27"/>
  <c r="K152" i="27"/>
  <c r="B153" i="27"/>
  <c r="D143" i="1"/>
  <c r="L143" i="1"/>
  <c r="J153" i="27"/>
  <c r="K153" i="27"/>
  <c r="B154" i="27"/>
  <c r="D144" i="1"/>
  <c r="L144" i="1"/>
  <c r="J154" i="27"/>
  <c r="K154" i="27"/>
  <c r="B155" i="27"/>
  <c r="D145" i="1"/>
  <c r="L145" i="1"/>
  <c r="J155" i="27"/>
  <c r="K155" i="27"/>
  <c r="B156" i="27"/>
  <c r="D146" i="1"/>
  <c r="L146" i="1"/>
  <c r="J156" i="27"/>
  <c r="K156" i="27"/>
  <c r="B157" i="27"/>
  <c r="D147" i="1"/>
  <c r="L147" i="1"/>
  <c r="J157" i="27"/>
  <c r="K157" i="27"/>
  <c r="B158" i="27"/>
  <c r="D148" i="1"/>
  <c r="L148" i="1"/>
  <c r="J158" i="27"/>
  <c r="K158" i="27"/>
  <c r="B159" i="27"/>
  <c r="D149" i="1"/>
  <c r="L149" i="1"/>
  <c r="J159" i="27"/>
  <c r="K159" i="27"/>
  <c r="B160" i="27"/>
  <c r="D150" i="1"/>
  <c r="L150" i="1"/>
  <c r="J160" i="27"/>
  <c r="K160" i="27"/>
  <c r="B161" i="27"/>
  <c r="D151" i="1"/>
  <c r="L151" i="1"/>
  <c r="J161" i="27"/>
  <c r="K161" i="27"/>
  <c r="B162" i="27"/>
  <c r="D152" i="1"/>
  <c r="L152" i="1"/>
  <c r="J162" i="27"/>
  <c r="K162" i="27"/>
  <c r="B163" i="27"/>
  <c r="D153" i="1"/>
  <c r="L153" i="1"/>
  <c r="J163" i="27"/>
  <c r="K163" i="27"/>
  <c r="B164" i="27"/>
  <c r="D154" i="1"/>
  <c r="L154" i="1"/>
  <c r="J164" i="27"/>
  <c r="K164" i="27"/>
  <c r="B165" i="27"/>
  <c r="D155" i="1"/>
  <c r="L155" i="1"/>
  <c r="J165" i="27"/>
  <c r="K165" i="27"/>
  <c r="B166" i="27"/>
  <c r="D156" i="1"/>
  <c r="L156" i="1"/>
  <c r="J166" i="27"/>
  <c r="K166" i="27"/>
  <c r="D167" i="27"/>
  <c r="E167" i="27"/>
  <c r="D168" i="27"/>
  <c r="E168" i="27"/>
  <c r="B169" i="27"/>
  <c r="D159" i="1"/>
  <c r="L159" i="1"/>
  <c r="J169" i="27"/>
  <c r="K169" i="27"/>
  <c r="B170" i="27"/>
  <c r="D160" i="1"/>
  <c r="L160" i="1"/>
  <c r="J170" i="27"/>
  <c r="K170" i="27"/>
  <c r="B171" i="27"/>
  <c r="D161" i="1"/>
  <c r="L161" i="1"/>
  <c r="J171" i="27"/>
  <c r="K171" i="27"/>
  <c r="B172" i="27"/>
  <c r="D162" i="1"/>
  <c r="L162" i="1"/>
  <c r="J172" i="27"/>
  <c r="K172" i="27"/>
  <c r="B173" i="27"/>
  <c r="D163" i="1"/>
  <c r="L163" i="1"/>
  <c r="J173" i="27"/>
  <c r="K173" i="27"/>
  <c r="B174" i="27"/>
  <c r="D164" i="1"/>
  <c r="L164" i="1"/>
  <c r="J174" i="27"/>
  <c r="K174" i="27"/>
  <c r="B175" i="27"/>
  <c r="D165" i="1"/>
  <c r="L165" i="1"/>
  <c r="J175" i="27"/>
  <c r="K175" i="27"/>
  <c r="B176" i="27"/>
  <c r="D166" i="1"/>
  <c r="L166" i="1"/>
  <c r="J176" i="27"/>
  <c r="K176" i="27"/>
  <c r="B177" i="27"/>
  <c r="D167" i="1"/>
  <c r="L167" i="1"/>
  <c r="J177" i="27"/>
  <c r="K177" i="27"/>
  <c r="B178" i="27"/>
  <c r="D168" i="1"/>
  <c r="L168" i="1"/>
  <c r="J178" i="27"/>
  <c r="K178" i="27"/>
  <c r="B179" i="27"/>
  <c r="D169" i="1"/>
  <c r="L169" i="1"/>
  <c r="J179" i="27"/>
  <c r="K179" i="27"/>
  <c r="B180" i="27"/>
  <c r="D170" i="1"/>
  <c r="L170" i="1"/>
  <c r="J180" i="27"/>
  <c r="K180" i="27"/>
  <c r="B181" i="27"/>
  <c r="D171" i="1"/>
  <c r="L171" i="1"/>
  <c r="J181" i="27"/>
  <c r="K181" i="27"/>
  <c r="B182" i="27"/>
  <c r="D172" i="1"/>
  <c r="L172" i="1"/>
  <c r="J182" i="27"/>
  <c r="K182" i="27"/>
  <c r="B183" i="27"/>
  <c r="D173" i="1"/>
  <c r="L173" i="1"/>
  <c r="J183" i="27"/>
  <c r="K183" i="27"/>
  <c r="B184" i="27"/>
  <c r="D174" i="1"/>
  <c r="L174" i="1"/>
  <c r="J184" i="27"/>
  <c r="K184" i="27"/>
  <c r="B185" i="27"/>
  <c r="D175" i="1"/>
  <c r="L175" i="1"/>
  <c r="J185" i="27"/>
  <c r="K185" i="27"/>
  <c r="B186" i="27"/>
  <c r="D176" i="1"/>
  <c r="L176" i="1"/>
  <c r="J186" i="27"/>
  <c r="K186" i="27"/>
  <c r="B187" i="27"/>
  <c r="D177" i="1"/>
  <c r="L177" i="1"/>
  <c r="J187" i="27"/>
  <c r="K187" i="27"/>
  <c r="B188" i="27"/>
  <c r="D178" i="1"/>
  <c r="L178" i="1"/>
  <c r="J188" i="27"/>
  <c r="K188" i="27"/>
  <c r="B13" i="27"/>
  <c r="D3" i="1"/>
  <c r="L3" i="1"/>
  <c r="B3" i="27"/>
  <c r="B10" i="27"/>
  <c r="B9" i="27"/>
  <c r="C8" i="27"/>
  <c r="B8" i="27"/>
  <c r="C7" i="27"/>
  <c r="B7" i="27"/>
  <c r="D275" i="1"/>
  <c r="L275" i="1"/>
  <c r="F16" i="12"/>
  <c r="E16" i="12"/>
  <c r="D16" i="12"/>
  <c r="C16" i="12"/>
  <c r="B3" i="26"/>
  <c r="B10" i="26"/>
  <c r="B9" i="26"/>
  <c r="C8" i="26"/>
  <c r="B8" i="26"/>
  <c r="C7" i="26"/>
  <c r="B7" i="26"/>
  <c r="B31" i="25"/>
  <c r="D488" i="1"/>
  <c r="L488" i="1"/>
  <c r="E31" i="25"/>
  <c r="B38" i="22"/>
  <c r="E38" i="22"/>
  <c r="B28" i="21"/>
  <c r="E28" i="21"/>
  <c r="B24" i="20"/>
  <c r="E24" i="20"/>
  <c r="B30" i="18"/>
  <c r="E30" i="18"/>
  <c r="B21" i="17"/>
  <c r="E21" i="17"/>
  <c r="B33" i="16"/>
  <c r="E33" i="16"/>
  <c r="B32" i="15"/>
  <c r="E32" i="15"/>
  <c r="B27" i="14"/>
  <c r="E27" i="14"/>
  <c r="B23" i="8"/>
  <c r="E23" i="8"/>
  <c r="K31" i="25"/>
  <c r="M31" i="25"/>
  <c r="J31" i="25"/>
  <c r="L31" i="25"/>
  <c r="B30" i="25"/>
  <c r="C30" i="25"/>
  <c r="D30" i="25"/>
  <c r="E30" i="25"/>
  <c r="M30" i="25"/>
  <c r="L30" i="25"/>
  <c r="D274" i="1"/>
  <c r="L274" i="1"/>
  <c r="K13" i="19"/>
  <c r="B14" i="25"/>
  <c r="C14" i="25"/>
  <c r="D14" i="25"/>
  <c r="E14" i="25"/>
  <c r="L14" i="25"/>
  <c r="M14" i="25"/>
  <c r="B15" i="25"/>
  <c r="C15" i="25"/>
  <c r="D15" i="25"/>
  <c r="E15" i="25"/>
  <c r="L15" i="25"/>
  <c r="M15" i="25"/>
  <c r="B16" i="25"/>
  <c r="C16" i="25"/>
  <c r="D16" i="25"/>
  <c r="E16" i="25"/>
  <c r="L16" i="25"/>
  <c r="M16" i="25"/>
  <c r="B17" i="25"/>
  <c r="C17" i="25"/>
  <c r="D17" i="25"/>
  <c r="E17" i="25"/>
  <c r="L17" i="25"/>
  <c r="M17" i="25"/>
  <c r="B18" i="25"/>
  <c r="C18" i="25"/>
  <c r="D18" i="25"/>
  <c r="E18" i="25"/>
  <c r="L18" i="25"/>
  <c r="M18" i="25"/>
  <c r="B19" i="25"/>
  <c r="C19" i="25"/>
  <c r="D19" i="25"/>
  <c r="E19" i="25"/>
  <c r="L19" i="25"/>
  <c r="M19" i="25"/>
  <c r="B20" i="25"/>
  <c r="C20" i="25"/>
  <c r="D20" i="25"/>
  <c r="E20" i="25"/>
  <c r="L20" i="25"/>
  <c r="M20" i="25"/>
  <c r="B21" i="25"/>
  <c r="C21" i="25"/>
  <c r="D21" i="25"/>
  <c r="E21" i="25"/>
  <c r="L21" i="25"/>
  <c r="M21" i="25"/>
  <c r="B22" i="25"/>
  <c r="C22" i="25"/>
  <c r="D22" i="25"/>
  <c r="E22" i="25"/>
  <c r="L22" i="25"/>
  <c r="M22" i="25"/>
  <c r="B23" i="25"/>
  <c r="C23" i="25"/>
  <c r="D23" i="25"/>
  <c r="E23" i="25"/>
  <c r="L23" i="25"/>
  <c r="M23" i="25"/>
  <c r="B24" i="25"/>
  <c r="C24" i="25"/>
  <c r="D24" i="25"/>
  <c r="E24" i="25"/>
  <c r="L24" i="25"/>
  <c r="M24" i="25"/>
  <c r="B25" i="25"/>
  <c r="C25" i="25"/>
  <c r="D25" i="25"/>
  <c r="E25" i="25"/>
  <c r="L25" i="25"/>
  <c r="M25" i="25"/>
  <c r="B26" i="25"/>
  <c r="C26" i="25"/>
  <c r="D26" i="25"/>
  <c r="E26" i="25"/>
  <c r="L26" i="25"/>
  <c r="M26" i="25"/>
  <c r="B27" i="25"/>
  <c r="C27" i="25"/>
  <c r="D27" i="25"/>
  <c r="E27" i="25"/>
  <c r="L27" i="25"/>
  <c r="M27" i="25"/>
  <c r="B28" i="25"/>
  <c r="C28" i="25"/>
  <c r="D28" i="25"/>
  <c r="E28" i="25"/>
  <c r="L28" i="25"/>
  <c r="M28" i="25"/>
  <c r="B29" i="25"/>
  <c r="C29" i="25"/>
  <c r="D29" i="25"/>
  <c r="E29" i="25"/>
  <c r="L29" i="25"/>
  <c r="M29" i="25"/>
  <c r="B13" i="25"/>
  <c r="E13" i="25"/>
  <c r="D13" i="25"/>
  <c r="C13" i="25"/>
  <c r="M13" i="25"/>
  <c r="B10" i="19"/>
  <c r="B3" i="19"/>
  <c r="C3" i="25"/>
  <c r="C10" i="25"/>
  <c r="B3" i="25"/>
  <c r="B10" i="25"/>
  <c r="F13" i="24"/>
  <c r="B10" i="24"/>
  <c r="B3" i="24"/>
  <c r="B3" i="23"/>
  <c r="B10" i="23"/>
  <c r="K38" i="22"/>
  <c r="M38" i="22"/>
  <c r="B13" i="22"/>
  <c r="C13" i="22"/>
  <c r="D13" i="22"/>
  <c r="E13" i="22"/>
  <c r="M13" i="22"/>
  <c r="B14" i="22"/>
  <c r="C14" i="22"/>
  <c r="D14" i="22"/>
  <c r="E14" i="22"/>
  <c r="M14" i="22"/>
  <c r="B15" i="22"/>
  <c r="C15" i="22"/>
  <c r="D15" i="22"/>
  <c r="E15" i="22"/>
  <c r="M15" i="22"/>
  <c r="B16" i="22"/>
  <c r="C16" i="22"/>
  <c r="D16" i="22"/>
  <c r="E16" i="22"/>
  <c r="M16" i="22"/>
  <c r="B17" i="22"/>
  <c r="C17" i="22"/>
  <c r="D17" i="22"/>
  <c r="E17" i="22"/>
  <c r="M17" i="22"/>
  <c r="B18" i="22"/>
  <c r="C18" i="22"/>
  <c r="D18" i="22"/>
  <c r="E18" i="22"/>
  <c r="M18" i="22"/>
  <c r="B19" i="22"/>
  <c r="C19" i="22"/>
  <c r="D19" i="22"/>
  <c r="E19" i="22"/>
  <c r="M19" i="22"/>
  <c r="B20" i="22"/>
  <c r="C20" i="22"/>
  <c r="D20" i="22"/>
  <c r="E20" i="22"/>
  <c r="M20" i="22"/>
  <c r="B21" i="22"/>
  <c r="C21" i="22"/>
  <c r="D21" i="22"/>
  <c r="E21" i="22"/>
  <c r="M21" i="22"/>
  <c r="B22" i="22"/>
  <c r="C22" i="22"/>
  <c r="D22" i="22"/>
  <c r="E22" i="22"/>
  <c r="M22" i="22"/>
  <c r="B23" i="22"/>
  <c r="C23" i="22"/>
  <c r="D23" i="22"/>
  <c r="E23" i="22"/>
  <c r="M23" i="22"/>
  <c r="B24" i="22"/>
  <c r="C24" i="22"/>
  <c r="D24" i="22"/>
  <c r="E24" i="22"/>
  <c r="M24" i="22"/>
  <c r="B25" i="22"/>
  <c r="C25" i="22"/>
  <c r="D25" i="22"/>
  <c r="E25" i="22"/>
  <c r="M25" i="22"/>
  <c r="B26" i="22"/>
  <c r="C26" i="22"/>
  <c r="D26" i="22"/>
  <c r="E26" i="22"/>
  <c r="M26" i="22"/>
  <c r="B27" i="22"/>
  <c r="C27" i="22"/>
  <c r="D27" i="22"/>
  <c r="E27" i="22"/>
  <c r="M27" i="22"/>
  <c r="B28" i="22"/>
  <c r="C28" i="22"/>
  <c r="D28" i="22"/>
  <c r="E28" i="22"/>
  <c r="M28" i="22"/>
  <c r="K29" i="22"/>
  <c r="B29" i="22"/>
  <c r="C29" i="22"/>
  <c r="D29" i="22"/>
  <c r="E29" i="22"/>
  <c r="M29" i="22"/>
  <c r="K30" i="22"/>
  <c r="B30" i="22"/>
  <c r="C30" i="22"/>
  <c r="D30" i="22"/>
  <c r="E30" i="22"/>
  <c r="M30" i="22"/>
  <c r="K31" i="22"/>
  <c r="B31" i="22"/>
  <c r="C31" i="22"/>
  <c r="D31" i="22"/>
  <c r="E31" i="22"/>
  <c r="M31" i="22"/>
  <c r="K32" i="22"/>
  <c r="B32" i="22"/>
  <c r="C32" i="22"/>
  <c r="D32" i="22"/>
  <c r="E32" i="22"/>
  <c r="M32" i="22"/>
  <c r="K33" i="22"/>
  <c r="B33" i="22"/>
  <c r="C33" i="22"/>
  <c r="D33" i="22"/>
  <c r="E33" i="22"/>
  <c r="M33" i="22"/>
  <c r="K34" i="22"/>
  <c r="B34" i="22"/>
  <c r="C34" i="22"/>
  <c r="D34" i="22"/>
  <c r="E34" i="22"/>
  <c r="M34" i="22"/>
  <c r="K35" i="22"/>
  <c r="B35" i="22"/>
  <c r="C35" i="22"/>
  <c r="D35" i="22"/>
  <c r="E35" i="22"/>
  <c r="M35" i="22"/>
  <c r="K36" i="22"/>
  <c r="B36" i="22"/>
  <c r="C36" i="22"/>
  <c r="D36" i="22"/>
  <c r="E36" i="22"/>
  <c r="M36" i="22"/>
  <c r="K37" i="22"/>
  <c r="B37" i="22"/>
  <c r="C37" i="22"/>
  <c r="D37" i="22"/>
  <c r="E37" i="22"/>
  <c r="M37" i="22"/>
  <c r="F13" i="22"/>
  <c r="C3" i="22"/>
  <c r="C10" i="22"/>
  <c r="B10" i="22"/>
  <c r="B3" i="22"/>
  <c r="M28" i="21"/>
  <c r="B13" i="21"/>
  <c r="C13" i="21"/>
  <c r="D13" i="21"/>
  <c r="E13" i="21"/>
  <c r="M13" i="21"/>
  <c r="B14" i="21"/>
  <c r="C14" i="21"/>
  <c r="D14" i="21"/>
  <c r="E14" i="21"/>
  <c r="M14" i="21"/>
  <c r="B15" i="21"/>
  <c r="C15" i="21"/>
  <c r="D15" i="21"/>
  <c r="E15" i="21"/>
  <c r="M15" i="21"/>
  <c r="B16" i="21"/>
  <c r="C16" i="21"/>
  <c r="D16" i="21"/>
  <c r="E16" i="21"/>
  <c r="M16" i="21"/>
  <c r="B17" i="21"/>
  <c r="C17" i="21"/>
  <c r="D17" i="21"/>
  <c r="E17" i="21"/>
  <c r="M17" i="21"/>
  <c r="B18" i="21"/>
  <c r="C18" i="21"/>
  <c r="D18" i="21"/>
  <c r="E18" i="21"/>
  <c r="M18" i="21"/>
  <c r="B19" i="21"/>
  <c r="C19" i="21"/>
  <c r="D19" i="21"/>
  <c r="E19" i="21"/>
  <c r="M19" i="21"/>
  <c r="B20" i="21"/>
  <c r="C20" i="21"/>
  <c r="D20" i="21"/>
  <c r="E20" i="21"/>
  <c r="M20" i="21"/>
  <c r="B21" i="21"/>
  <c r="C21" i="21"/>
  <c r="D21" i="21"/>
  <c r="E21" i="21"/>
  <c r="M21" i="21"/>
  <c r="B22" i="21"/>
  <c r="C22" i="21"/>
  <c r="D22" i="21"/>
  <c r="E22" i="21"/>
  <c r="M22" i="21"/>
  <c r="B23" i="21"/>
  <c r="C23" i="21"/>
  <c r="D23" i="21"/>
  <c r="E23" i="21"/>
  <c r="M23" i="21"/>
  <c r="B24" i="21"/>
  <c r="C24" i="21"/>
  <c r="D24" i="21"/>
  <c r="E24" i="21"/>
  <c r="M24" i="21"/>
  <c r="K25" i="21"/>
  <c r="B25" i="21"/>
  <c r="C25" i="21"/>
  <c r="D25" i="21"/>
  <c r="E25" i="21"/>
  <c r="M25" i="21"/>
  <c r="K26" i="21"/>
  <c r="B26" i="21"/>
  <c r="C26" i="21"/>
  <c r="D26" i="21"/>
  <c r="E26" i="21"/>
  <c r="M26" i="21"/>
  <c r="K27" i="21"/>
  <c r="B27" i="21"/>
  <c r="C27" i="21"/>
  <c r="D27" i="21"/>
  <c r="E27" i="21"/>
  <c r="M27" i="21"/>
  <c r="F13" i="21"/>
  <c r="C3" i="21"/>
  <c r="C10" i="21"/>
  <c r="B10" i="21"/>
  <c r="B3" i="21"/>
  <c r="M24" i="20"/>
  <c r="B13" i="20"/>
  <c r="C13" i="20"/>
  <c r="D13" i="20"/>
  <c r="E13" i="20"/>
  <c r="M13" i="20"/>
  <c r="B14" i="20"/>
  <c r="C14" i="20"/>
  <c r="D14" i="20"/>
  <c r="E14" i="20"/>
  <c r="M14" i="20"/>
  <c r="B15" i="20"/>
  <c r="C15" i="20"/>
  <c r="D15" i="20"/>
  <c r="E15" i="20"/>
  <c r="M15" i="20"/>
  <c r="B16" i="20"/>
  <c r="C16" i="20"/>
  <c r="D16" i="20"/>
  <c r="E16" i="20"/>
  <c r="M16" i="20"/>
  <c r="B17" i="20"/>
  <c r="C17" i="20"/>
  <c r="D17" i="20"/>
  <c r="E17" i="20"/>
  <c r="M17" i="20"/>
  <c r="B18" i="20"/>
  <c r="C18" i="20"/>
  <c r="D18" i="20"/>
  <c r="E18" i="20"/>
  <c r="M18" i="20"/>
  <c r="B19" i="20"/>
  <c r="C19" i="20"/>
  <c r="D19" i="20"/>
  <c r="E19" i="20"/>
  <c r="M19" i="20"/>
  <c r="B20" i="20"/>
  <c r="C20" i="20"/>
  <c r="D20" i="20"/>
  <c r="E20" i="20"/>
  <c r="M20" i="20"/>
  <c r="B21" i="20"/>
  <c r="C21" i="20"/>
  <c r="D21" i="20"/>
  <c r="E21" i="20"/>
  <c r="M21" i="20"/>
  <c r="B22" i="20"/>
  <c r="C22" i="20"/>
  <c r="D22" i="20"/>
  <c r="E22" i="20"/>
  <c r="M22" i="20"/>
  <c r="B23" i="20"/>
  <c r="C23" i="20"/>
  <c r="D23" i="20"/>
  <c r="E23" i="20"/>
  <c r="M23" i="20"/>
  <c r="F13" i="20"/>
  <c r="C3" i="20"/>
  <c r="C10" i="20"/>
  <c r="B10" i="20"/>
  <c r="B9" i="20"/>
  <c r="B3" i="20"/>
  <c r="M30" i="18"/>
  <c r="B13" i="18"/>
  <c r="C13" i="18"/>
  <c r="D13" i="18"/>
  <c r="E13" i="18"/>
  <c r="M13" i="18"/>
  <c r="B14" i="18"/>
  <c r="C14" i="18"/>
  <c r="D14" i="18"/>
  <c r="E14" i="18"/>
  <c r="M14" i="18"/>
  <c r="B15" i="18"/>
  <c r="C15" i="18"/>
  <c r="D15" i="18"/>
  <c r="E15" i="18"/>
  <c r="M15" i="18"/>
  <c r="B16" i="18"/>
  <c r="C16" i="18"/>
  <c r="D16" i="18"/>
  <c r="E16" i="18"/>
  <c r="M16" i="18"/>
  <c r="B17" i="18"/>
  <c r="C17" i="18"/>
  <c r="D17" i="18"/>
  <c r="E17" i="18"/>
  <c r="M17" i="18"/>
  <c r="B18" i="18"/>
  <c r="C18" i="18"/>
  <c r="D18" i="18"/>
  <c r="E18" i="18"/>
  <c r="M18" i="18"/>
  <c r="B19" i="18"/>
  <c r="C19" i="18"/>
  <c r="D19" i="18"/>
  <c r="E19" i="18"/>
  <c r="M19" i="18"/>
  <c r="B20" i="18"/>
  <c r="C20" i="18"/>
  <c r="D20" i="18"/>
  <c r="E20" i="18"/>
  <c r="M20" i="18"/>
  <c r="B21" i="18"/>
  <c r="C21" i="18"/>
  <c r="D21" i="18"/>
  <c r="E21" i="18"/>
  <c r="M21" i="18"/>
  <c r="K22" i="18"/>
  <c r="B22" i="18"/>
  <c r="C22" i="18"/>
  <c r="D22" i="18"/>
  <c r="E22" i="18"/>
  <c r="M22" i="18"/>
  <c r="K23" i="18"/>
  <c r="B23" i="18"/>
  <c r="C23" i="18"/>
  <c r="D23" i="18"/>
  <c r="E23" i="18"/>
  <c r="M23" i="18"/>
  <c r="K24" i="18"/>
  <c r="B24" i="18"/>
  <c r="C24" i="18"/>
  <c r="D24" i="18"/>
  <c r="E24" i="18"/>
  <c r="M24" i="18"/>
  <c r="K25" i="18"/>
  <c r="B25" i="18"/>
  <c r="C25" i="18"/>
  <c r="D25" i="18"/>
  <c r="E25" i="18"/>
  <c r="M25" i="18"/>
  <c r="K26" i="18"/>
  <c r="K27" i="18"/>
  <c r="B27" i="18"/>
  <c r="C27" i="18"/>
  <c r="D27" i="18"/>
  <c r="E27" i="18"/>
  <c r="M27" i="18"/>
  <c r="B26" i="18"/>
  <c r="C26" i="18"/>
  <c r="M26" i="18"/>
  <c r="K28" i="18"/>
  <c r="K29" i="18"/>
  <c r="B29" i="18"/>
  <c r="C29" i="18"/>
  <c r="D29" i="18"/>
  <c r="E29" i="18"/>
  <c r="M29" i="18"/>
  <c r="B28" i="18"/>
  <c r="C28" i="18"/>
  <c r="M28" i="18"/>
  <c r="F13" i="18"/>
  <c r="F26" i="18"/>
  <c r="F27" i="18"/>
  <c r="F28" i="18"/>
  <c r="F29" i="18"/>
  <c r="C3" i="18"/>
  <c r="C10" i="18"/>
  <c r="B10" i="18"/>
  <c r="B3" i="18"/>
  <c r="M21" i="17"/>
  <c r="B13" i="17"/>
  <c r="C13" i="17"/>
  <c r="D13" i="17"/>
  <c r="E13" i="17"/>
  <c r="M13" i="17"/>
  <c r="B14" i="17"/>
  <c r="C14" i="17"/>
  <c r="D14" i="17"/>
  <c r="E14" i="17"/>
  <c r="M14" i="17"/>
  <c r="B15" i="17"/>
  <c r="C15" i="17"/>
  <c r="D15" i="17"/>
  <c r="E15" i="17"/>
  <c r="M15" i="17"/>
  <c r="B16" i="17"/>
  <c r="C16" i="17"/>
  <c r="D16" i="17"/>
  <c r="E16" i="17"/>
  <c r="M16" i="17"/>
  <c r="B17" i="17"/>
  <c r="C17" i="17"/>
  <c r="D17" i="17"/>
  <c r="E17" i="17"/>
  <c r="M17" i="17"/>
  <c r="B18" i="17"/>
  <c r="C18" i="17"/>
  <c r="D18" i="17"/>
  <c r="E18" i="17"/>
  <c r="M18" i="17"/>
  <c r="B19" i="17"/>
  <c r="C19" i="17"/>
  <c r="D19" i="17"/>
  <c r="E19" i="17"/>
  <c r="M19" i="17"/>
  <c r="B20" i="17"/>
  <c r="C20" i="17"/>
  <c r="D20" i="17"/>
  <c r="E20" i="17"/>
  <c r="M20" i="17"/>
  <c r="F13" i="17"/>
  <c r="C3" i="17"/>
  <c r="C10" i="17"/>
  <c r="B10" i="17"/>
  <c r="B3" i="17"/>
  <c r="M33" i="16"/>
  <c r="B13" i="16"/>
  <c r="C13" i="16"/>
  <c r="D13" i="16"/>
  <c r="E13" i="16"/>
  <c r="M13" i="16"/>
  <c r="B14" i="16"/>
  <c r="C14" i="16"/>
  <c r="D14" i="16"/>
  <c r="E14" i="16"/>
  <c r="M14" i="16"/>
  <c r="B15" i="16"/>
  <c r="C15" i="16"/>
  <c r="D15" i="16"/>
  <c r="E15" i="16"/>
  <c r="M15" i="16"/>
  <c r="B16" i="16"/>
  <c r="C16" i="16"/>
  <c r="D16" i="16"/>
  <c r="E16" i="16"/>
  <c r="M16" i="16"/>
  <c r="B17" i="16"/>
  <c r="C17" i="16"/>
  <c r="D17" i="16"/>
  <c r="E17" i="16"/>
  <c r="M17" i="16"/>
  <c r="B18" i="16"/>
  <c r="C18" i="16"/>
  <c r="D18" i="16"/>
  <c r="E18" i="16"/>
  <c r="M18" i="16"/>
  <c r="B20" i="16"/>
  <c r="C20" i="16"/>
  <c r="D20" i="16"/>
  <c r="E20" i="16"/>
  <c r="M20" i="16"/>
  <c r="B19" i="16"/>
  <c r="D42" i="1"/>
  <c r="L42" i="1"/>
  <c r="C19" i="16"/>
  <c r="M19" i="16"/>
  <c r="B21" i="16"/>
  <c r="C21" i="16"/>
  <c r="D21" i="16"/>
  <c r="E21" i="16"/>
  <c r="M21" i="16"/>
  <c r="B22" i="16"/>
  <c r="C22" i="16"/>
  <c r="D22" i="16"/>
  <c r="E22" i="16"/>
  <c r="M22" i="16"/>
  <c r="B23" i="16"/>
  <c r="C23" i="16"/>
  <c r="D23" i="16"/>
  <c r="E23" i="16"/>
  <c r="M23" i="16"/>
  <c r="B24" i="16"/>
  <c r="C24" i="16"/>
  <c r="D24" i="16"/>
  <c r="E24" i="16"/>
  <c r="M24" i="16"/>
  <c r="B25" i="16"/>
  <c r="C25" i="16"/>
  <c r="D25" i="16"/>
  <c r="E25" i="16"/>
  <c r="M25" i="16"/>
  <c r="B26" i="16"/>
  <c r="C26" i="16"/>
  <c r="D26" i="16"/>
  <c r="E26" i="16"/>
  <c r="M26" i="16"/>
  <c r="B27" i="16"/>
  <c r="C27" i="16"/>
  <c r="D27" i="16"/>
  <c r="E27" i="16"/>
  <c r="M27" i="16"/>
  <c r="B28" i="16"/>
  <c r="C28" i="16"/>
  <c r="D28" i="16"/>
  <c r="E28" i="16"/>
  <c r="M28" i="16"/>
  <c r="B30" i="16"/>
  <c r="C30" i="16"/>
  <c r="D30" i="16"/>
  <c r="E30" i="16"/>
  <c r="M30" i="16"/>
  <c r="B29" i="16"/>
  <c r="C29" i="16"/>
  <c r="M29" i="16"/>
  <c r="B32" i="16"/>
  <c r="C32" i="16"/>
  <c r="D32" i="16"/>
  <c r="E32" i="16"/>
  <c r="M32" i="16"/>
  <c r="B31" i="16"/>
  <c r="C31" i="16"/>
  <c r="M31" i="16"/>
  <c r="F13" i="16"/>
  <c r="C3" i="16"/>
  <c r="C10" i="16"/>
  <c r="B10" i="16"/>
  <c r="B3" i="16"/>
  <c r="M32" i="15"/>
  <c r="B13" i="15"/>
  <c r="C13" i="15"/>
  <c r="D13" i="15"/>
  <c r="E13" i="15"/>
  <c r="M13" i="15"/>
  <c r="B14" i="15"/>
  <c r="C14" i="15"/>
  <c r="D14" i="15"/>
  <c r="E14" i="15"/>
  <c r="M14" i="15"/>
  <c r="B15" i="15"/>
  <c r="C15" i="15"/>
  <c r="D15" i="15"/>
  <c r="E15" i="15"/>
  <c r="M15" i="15"/>
  <c r="B16" i="15"/>
  <c r="C16" i="15"/>
  <c r="D16" i="15"/>
  <c r="E16" i="15"/>
  <c r="M16" i="15"/>
  <c r="B17" i="15"/>
  <c r="C17" i="15"/>
  <c r="D17" i="15"/>
  <c r="E17" i="15"/>
  <c r="M17" i="15"/>
  <c r="B18" i="15"/>
  <c r="C18" i="15"/>
  <c r="D18" i="15"/>
  <c r="E18" i="15"/>
  <c r="M18" i="15"/>
  <c r="B19" i="15"/>
  <c r="C19" i="15"/>
  <c r="D19" i="15"/>
  <c r="E19" i="15"/>
  <c r="M19" i="15"/>
  <c r="B20" i="15"/>
  <c r="C20" i="15"/>
  <c r="D20" i="15"/>
  <c r="E20" i="15"/>
  <c r="M20" i="15"/>
  <c r="B21" i="15"/>
  <c r="C21" i="15"/>
  <c r="D21" i="15"/>
  <c r="E21" i="15"/>
  <c r="M21" i="15"/>
  <c r="B22" i="15"/>
  <c r="C22" i="15"/>
  <c r="D22" i="15"/>
  <c r="E22" i="15"/>
  <c r="M22" i="15"/>
  <c r="B23" i="15"/>
  <c r="C23" i="15"/>
  <c r="D23" i="15"/>
  <c r="E23" i="15"/>
  <c r="M23" i="15"/>
  <c r="B24" i="15"/>
  <c r="C24" i="15"/>
  <c r="D24" i="15"/>
  <c r="E24" i="15"/>
  <c r="M24" i="15"/>
  <c r="B25" i="15"/>
  <c r="C25" i="15"/>
  <c r="D25" i="15"/>
  <c r="E25" i="15"/>
  <c r="M25" i="15"/>
  <c r="B26" i="15"/>
  <c r="C26" i="15"/>
  <c r="D26" i="15"/>
  <c r="E26" i="15"/>
  <c r="M26" i="15"/>
  <c r="K29" i="15"/>
  <c r="B29" i="15"/>
  <c r="C29" i="15"/>
  <c r="D29" i="15"/>
  <c r="E29" i="15"/>
  <c r="M29" i="15"/>
  <c r="B27" i="15"/>
  <c r="D31" i="1"/>
  <c r="L31" i="1"/>
  <c r="C27" i="15"/>
  <c r="M27" i="15"/>
  <c r="K28" i="15"/>
  <c r="K30" i="15"/>
  <c r="B30" i="15"/>
  <c r="C30" i="15"/>
  <c r="D30" i="15"/>
  <c r="E30" i="15"/>
  <c r="M30" i="15"/>
  <c r="B28" i="15"/>
  <c r="D32" i="1"/>
  <c r="L32" i="1"/>
  <c r="C28" i="15"/>
  <c r="M28" i="15"/>
  <c r="K31" i="15"/>
  <c r="B31" i="15"/>
  <c r="C31" i="15"/>
  <c r="D31" i="15"/>
  <c r="E31" i="15"/>
  <c r="M31" i="15"/>
  <c r="F13" i="15"/>
  <c r="C3" i="15"/>
  <c r="C10" i="15"/>
  <c r="B10" i="15"/>
  <c r="B3" i="15"/>
  <c r="M27" i="14"/>
  <c r="B13" i="14"/>
  <c r="C13" i="14"/>
  <c r="D13" i="14"/>
  <c r="E13" i="14"/>
  <c r="M13" i="14"/>
  <c r="B14" i="14"/>
  <c r="C14" i="14"/>
  <c r="D14" i="14"/>
  <c r="E14" i="14"/>
  <c r="M14" i="14"/>
  <c r="B15" i="14"/>
  <c r="C15" i="14"/>
  <c r="D15" i="14"/>
  <c r="E15" i="14"/>
  <c r="M15" i="14"/>
  <c r="B16" i="14"/>
  <c r="C16" i="14"/>
  <c r="D16" i="14"/>
  <c r="E16" i="14"/>
  <c r="M16" i="14"/>
  <c r="B17" i="14"/>
  <c r="C17" i="14"/>
  <c r="D17" i="14"/>
  <c r="E17" i="14"/>
  <c r="M17" i="14"/>
  <c r="B18" i="14"/>
  <c r="C18" i="14"/>
  <c r="D18" i="14"/>
  <c r="E18" i="14"/>
  <c r="M18" i="14"/>
  <c r="B19" i="14"/>
  <c r="C19" i="14"/>
  <c r="D19" i="14"/>
  <c r="E19" i="14"/>
  <c r="M19" i="14"/>
  <c r="B20" i="14"/>
  <c r="C20" i="14"/>
  <c r="M20" i="14"/>
  <c r="B21" i="14"/>
  <c r="C21" i="14"/>
  <c r="D21" i="14"/>
  <c r="E21" i="14"/>
  <c r="M21" i="14"/>
  <c r="B22" i="14"/>
  <c r="C22" i="14"/>
  <c r="D22" i="14"/>
  <c r="E22" i="14"/>
  <c r="M22" i="14"/>
  <c r="K23" i="14"/>
  <c r="B23" i="14"/>
  <c r="C23" i="14"/>
  <c r="D23" i="14"/>
  <c r="E23" i="14"/>
  <c r="M23" i="14"/>
  <c r="K24" i="14"/>
  <c r="B24" i="14"/>
  <c r="C24" i="14"/>
  <c r="D24" i="14"/>
  <c r="E24" i="14"/>
  <c r="M24" i="14"/>
  <c r="K25" i="14"/>
  <c r="B25" i="14"/>
  <c r="C25" i="14"/>
  <c r="D25" i="14"/>
  <c r="E25" i="14"/>
  <c r="M25" i="14"/>
  <c r="K26" i="14"/>
  <c r="B26" i="14"/>
  <c r="C26" i="14"/>
  <c r="D26" i="14"/>
  <c r="E26" i="14"/>
  <c r="M26" i="14"/>
  <c r="F13" i="14"/>
  <c r="C3" i="14"/>
  <c r="C10" i="14"/>
  <c r="B10" i="14"/>
  <c r="B3" i="14"/>
  <c r="K23" i="8"/>
  <c r="M23" i="8"/>
  <c r="B15" i="8"/>
  <c r="C15" i="8"/>
  <c r="D15" i="8"/>
  <c r="E15" i="8"/>
  <c r="M15" i="8"/>
  <c r="B16" i="8"/>
  <c r="C16" i="8"/>
  <c r="D16" i="8"/>
  <c r="E16" i="8"/>
  <c r="M16" i="8"/>
  <c r="B17" i="8"/>
  <c r="C17" i="8"/>
  <c r="D17" i="8"/>
  <c r="E17" i="8"/>
  <c r="M17" i="8"/>
  <c r="B18" i="8"/>
  <c r="C18" i="8"/>
  <c r="D18" i="8"/>
  <c r="E18" i="8"/>
  <c r="M18" i="8"/>
  <c r="B19" i="8"/>
  <c r="C19" i="8"/>
  <c r="D19" i="8"/>
  <c r="E19" i="8"/>
  <c r="M19" i="8"/>
  <c r="B20" i="8"/>
  <c r="C20" i="8"/>
  <c r="D20" i="8"/>
  <c r="E20" i="8"/>
  <c r="M20" i="8"/>
  <c r="B21" i="8"/>
  <c r="C21" i="8"/>
  <c r="M21" i="8"/>
  <c r="B22" i="8"/>
  <c r="C22" i="8"/>
  <c r="D22" i="8"/>
  <c r="E22" i="8"/>
  <c r="M22" i="8"/>
  <c r="F14" i="8"/>
  <c r="C3" i="8"/>
  <c r="C10" i="8"/>
  <c r="B3" i="8"/>
  <c r="B10" i="8"/>
  <c r="L13" i="25"/>
  <c r="B9" i="25"/>
  <c r="C8" i="25"/>
  <c r="B8" i="25"/>
  <c r="C7" i="25"/>
  <c r="B7" i="25"/>
  <c r="F14" i="24"/>
  <c r="F15" i="24"/>
  <c r="F16" i="24"/>
  <c r="F17" i="24"/>
  <c r="F18" i="24"/>
  <c r="F19" i="24"/>
  <c r="F20" i="24"/>
  <c r="F21" i="24"/>
  <c r="F22" i="24"/>
  <c r="F23" i="24"/>
  <c r="F24" i="24"/>
  <c r="F25" i="24"/>
  <c r="F26" i="24"/>
  <c r="F27" i="24"/>
  <c r="F28" i="24"/>
  <c r="F29" i="24"/>
  <c r="F30" i="24"/>
  <c r="F31" i="24"/>
  <c r="D32" i="24"/>
  <c r="E32" i="24"/>
  <c r="F32" i="24"/>
  <c r="D33" i="24"/>
  <c r="E33" i="24"/>
  <c r="F33" i="24"/>
  <c r="F34" i="24"/>
  <c r="F35" i="24"/>
  <c r="K36" i="24"/>
  <c r="J36" i="24"/>
  <c r="B9" i="24"/>
  <c r="C8" i="24"/>
  <c r="B8" i="24"/>
  <c r="C7" i="24"/>
  <c r="B7" i="24"/>
  <c r="B9" i="23"/>
  <c r="C8" i="23"/>
  <c r="B8" i="23"/>
  <c r="C7" i="23"/>
  <c r="B7" i="23"/>
  <c r="F14" i="22"/>
  <c r="L14" i="22"/>
  <c r="F15" i="22"/>
  <c r="L15" i="22"/>
  <c r="F16" i="22"/>
  <c r="L16" i="22"/>
  <c r="F17" i="22"/>
  <c r="L17" i="22"/>
  <c r="F18" i="22"/>
  <c r="L18" i="22"/>
  <c r="F19" i="22"/>
  <c r="L19" i="22"/>
  <c r="F20" i="22"/>
  <c r="L20" i="22"/>
  <c r="F21" i="22"/>
  <c r="L21" i="22"/>
  <c r="F22" i="22"/>
  <c r="L22" i="22"/>
  <c r="F23" i="22"/>
  <c r="L23" i="22"/>
  <c r="F24" i="22"/>
  <c r="L24" i="22"/>
  <c r="F25" i="22"/>
  <c r="L25" i="22"/>
  <c r="F26" i="22"/>
  <c r="L26" i="22"/>
  <c r="F27" i="22"/>
  <c r="L27" i="22"/>
  <c r="F28" i="22"/>
  <c r="L28" i="22"/>
  <c r="F29" i="22"/>
  <c r="J29" i="22"/>
  <c r="L29" i="22"/>
  <c r="F30" i="22"/>
  <c r="J30" i="22"/>
  <c r="L30" i="22"/>
  <c r="F31" i="22"/>
  <c r="J31" i="22"/>
  <c r="L31" i="22"/>
  <c r="F32" i="22"/>
  <c r="J32" i="22"/>
  <c r="L32" i="22"/>
  <c r="F33" i="22"/>
  <c r="J33" i="22"/>
  <c r="L33" i="22"/>
  <c r="F34" i="22"/>
  <c r="J34" i="22"/>
  <c r="L34" i="22"/>
  <c r="F35" i="22"/>
  <c r="J35" i="22"/>
  <c r="L35" i="22"/>
  <c r="F36" i="22"/>
  <c r="J36" i="22"/>
  <c r="L36" i="22"/>
  <c r="F37" i="22"/>
  <c r="J37" i="22"/>
  <c r="L37" i="22"/>
  <c r="L13" i="22"/>
  <c r="J38" i="22"/>
  <c r="L38" i="22"/>
  <c r="B9" i="22"/>
  <c r="C8" i="22"/>
  <c r="B8" i="22"/>
  <c r="C7" i="22"/>
  <c r="B7" i="22"/>
  <c r="F14" i="21"/>
  <c r="F15" i="21"/>
  <c r="F16" i="21"/>
  <c r="F17" i="21"/>
  <c r="F18" i="21"/>
  <c r="F19" i="21"/>
  <c r="F20" i="21"/>
  <c r="F21" i="21"/>
  <c r="F22" i="21"/>
  <c r="F23" i="21"/>
  <c r="F24" i="21"/>
  <c r="F25" i="21"/>
  <c r="F26" i="21"/>
  <c r="F27" i="21"/>
  <c r="L14" i="21"/>
  <c r="L15" i="21"/>
  <c r="L16" i="21"/>
  <c r="L17" i="21"/>
  <c r="L18" i="21"/>
  <c r="L19" i="21"/>
  <c r="L20" i="21"/>
  <c r="L21" i="21"/>
  <c r="L22" i="21"/>
  <c r="L23" i="21"/>
  <c r="L24" i="21"/>
  <c r="J25" i="21"/>
  <c r="L25" i="21"/>
  <c r="J26" i="21"/>
  <c r="L26" i="21"/>
  <c r="J27" i="21"/>
  <c r="L27" i="21"/>
  <c r="L13" i="21"/>
  <c r="K28" i="21"/>
  <c r="J28" i="21"/>
  <c r="L28" i="21"/>
  <c r="B9" i="21"/>
  <c r="C8" i="21"/>
  <c r="B8" i="21"/>
  <c r="C7" i="21"/>
  <c r="B7" i="21"/>
  <c r="F14" i="20"/>
  <c r="L14" i="20"/>
  <c r="F15" i="20"/>
  <c r="L15" i="20"/>
  <c r="F16" i="20"/>
  <c r="L16" i="20"/>
  <c r="F17" i="20"/>
  <c r="L17" i="20"/>
  <c r="F18" i="20"/>
  <c r="L18" i="20"/>
  <c r="F19" i="20"/>
  <c r="L19" i="20"/>
  <c r="F20" i="20"/>
  <c r="L20" i="20"/>
  <c r="F21" i="20"/>
  <c r="L21" i="20"/>
  <c r="F22" i="20"/>
  <c r="L22" i="20"/>
  <c r="F23" i="20"/>
  <c r="L23" i="20"/>
  <c r="L13" i="20"/>
  <c r="K24" i="20"/>
  <c r="J24" i="20"/>
  <c r="L24" i="20"/>
  <c r="C8" i="20"/>
  <c r="B8" i="20"/>
  <c r="C7" i="20"/>
  <c r="B7" i="20"/>
  <c r="F20" i="12"/>
  <c r="E20" i="12"/>
  <c r="J13" i="19"/>
  <c r="D20" i="12"/>
  <c r="C20" i="12"/>
  <c r="B9" i="19"/>
  <c r="C8" i="19"/>
  <c r="B8" i="19"/>
  <c r="C7" i="19"/>
  <c r="B7" i="19"/>
  <c r="F14" i="18"/>
  <c r="L14" i="18"/>
  <c r="F15" i="18"/>
  <c r="L15" i="18"/>
  <c r="F16" i="18"/>
  <c r="L16" i="18"/>
  <c r="F17" i="18"/>
  <c r="L17" i="18"/>
  <c r="F18" i="18"/>
  <c r="L18" i="18"/>
  <c r="F19" i="18"/>
  <c r="L19" i="18"/>
  <c r="J27" i="18"/>
  <c r="D28" i="18"/>
  <c r="E28" i="18"/>
  <c r="J28" i="18"/>
  <c r="J29" i="18"/>
  <c r="L29" i="18"/>
  <c r="L28" i="18"/>
  <c r="L27" i="18"/>
  <c r="J26" i="18"/>
  <c r="L26" i="18"/>
  <c r="E26" i="18"/>
  <c r="D26" i="18"/>
  <c r="F21" i="18"/>
  <c r="L21" i="18"/>
  <c r="F22" i="18"/>
  <c r="J22" i="18"/>
  <c r="L22" i="18"/>
  <c r="F23" i="18"/>
  <c r="J23" i="18"/>
  <c r="L23" i="18"/>
  <c r="F24" i="18"/>
  <c r="J24" i="18"/>
  <c r="L24" i="18"/>
  <c r="F25" i="18"/>
  <c r="J25" i="18"/>
  <c r="L25" i="18"/>
  <c r="F20" i="18"/>
  <c r="L20" i="18"/>
  <c r="L13" i="18"/>
  <c r="K30" i="18"/>
  <c r="J30" i="18"/>
  <c r="L30" i="18"/>
  <c r="B9" i="18"/>
  <c r="C8" i="18"/>
  <c r="B8" i="18"/>
  <c r="C7" i="18"/>
  <c r="B7" i="18"/>
  <c r="F14" i="17"/>
  <c r="L14" i="17"/>
  <c r="F15" i="17"/>
  <c r="L15" i="17"/>
  <c r="F16" i="17"/>
  <c r="L16" i="17"/>
  <c r="F17" i="17"/>
  <c r="L17" i="17"/>
  <c r="F18" i="17"/>
  <c r="L18" i="17"/>
  <c r="F19" i="17"/>
  <c r="L19" i="17"/>
  <c r="F20" i="17"/>
  <c r="L20" i="17"/>
  <c r="L13" i="17"/>
  <c r="J21" i="17"/>
  <c r="K21" i="17"/>
  <c r="L21" i="17"/>
  <c r="B9" i="17"/>
  <c r="C8" i="17"/>
  <c r="B8" i="17"/>
  <c r="C7" i="17"/>
  <c r="B7" i="17"/>
  <c r="L32" i="16"/>
  <c r="L31" i="16"/>
  <c r="L30" i="16"/>
  <c r="L29" i="16"/>
  <c r="L20" i="16"/>
  <c r="L19" i="16"/>
  <c r="F14" i="16"/>
  <c r="L14" i="16"/>
  <c r="F15" i="16"/>
  <c r="L15" i="16"/>
  <c r="F16" i="16"/>
  <c r="L16" i="16"/>
  <c r="F17" i="16"/>
  <c r="L17" i="16"/>
  <c r="F18" i="16"/>
  <c r="L18" i="16"/>
  <c r="D19" i="16"/>
  <c r="E19" i="16"/>
  <c r="F19" i="16"/>
  <c r="F20" i="16"/>
  <c r="F21" i="16"/>
  <c r="L21" i="16"/>
  <c r="F22" i="16"/>
  <c r="L22" i="16"/>
  <c r="F23" i="16"/>
  <c r="L23" i="16"/>
  <c r="F24" i="16"/>
  <c r="L24" i="16"/>
  <c r="F25" i="16"/>
  <c r="L25" i="16"/>
  <c r="F26" i="16"/>
  <c r="L26" i="16"/>
  <c r="F27" i="16"/>
  <c r="L27" i="16"/>
  <c r="F28" i="16"/>
  <c r="L28" i="16"/>
  <c r="D29" i="16"/>
  <c r="E29" i="16"/>
  <c r="F29" i="16"/>
  <c r="F30" i="16"/>
  <c r="D31" i="16"/>
  <c r="E31" i="16"/>
  <c r="F31" i="16"/>
  <c r="F32" i="16"/>
  <c r="L13" i="16"/>
  <c r="K33" i="16"/>
  <c r="J33" i="16"/>
  <c r="L33" i="16"/>
  <c r="B9" i="16"/>
  <c r="C8" i="16"/>
  <c r="B8" i="16"/>
  <c r="C7" i="16"/>
  <c r="B7" i="16"/>
  <c r="C2" i="15"/>
  <c r="C9" i="15"/>
  <c r="F14" i="15"/>
  <c r="F15" i="15"/>
  <c r="F16" i="15"/>
  <c r="F17" i="15"/>
  <c r="F18" i="15"/>
  <c r="F19" i="15"/>
  <c r="F20" i="15"/>
  <c r="F21" i="15"/>
  <c r="F22" i="15"/>
  <c r="F23" i="15"/>
  <c r="F24" i="15"/>
  <c r="F25" i="15"/>
  <c r="F26" i="15"/>
  <c r="F27" i="15"/>
  <c r="F28" i="15"/>
  <c r="F29" i="15"/>
  <c r="F30" i="15"/>
  <c r="F31" i="15"/>
  <c r="J28" i="15"/>
  <c r="J30" i="15"/>
  <c r="L30" i="15"/>
  <c r="L28" i="15"/>
  <c r="J29" i="15"/>
  <c r="L29" i="15"/>
  <c r="L27" i="15"/>
  <c r="L14" i="15"/>
  <c r="L15" i="15"/>
  <c r="L16" i="15"/>
  <c r="L17" i="15"/>
  <c r="L18" i="15"/>
  <c r="L19" i="15"/>
  <c r="L20" i="15"/>
  <c r="L21" i="15"/>
  <c r="L22" i="15"/>
  <c r="L23" i="15"/>
  <c r="L24" i="15"/>
  <c r="L25" i="15"/>
  <c r="L26" i="15"/>
  <c r="D27" i="15"/>
  <c r="E27" i="15"/>
  <c r="D28" i="15"/>
  <c r="E28" i="15"/>
  <c r="J31" i="15"/>
  <c r="L31" i="15"/>
  <c r="K32" i="15"/>
  <c r="L13" i="15"/>
  <c r="J32" i="15"/>
  <c r="L32" i="15"/>
  <c r="B9" i="15"/>
  <c r="C8" i="15"/>
  <c r="B8" i="15"/>
  <c r="C7" i="15"/>
  <c r="B7" i="15"/>
  <c r="K27" i="14"/>
  <c r="L13" i="14"/>
  <c r="L14" i="14"/>
  <c r="L15" i="14"/>
  <c r="L16" i="14"/>
  <c r="L17" i="14"/>
  <c r="L18" i="14"/>
  <c r="L19" i="14"/>
  <c r="L20" i="14"/>
  <c r="L21" i="14"/>
  <c r="L22" i="14"/>
  <c r="J23" i="14"/>
  <c r="L23" i="14"/>
  <c r="J24" i="14"/>
  <c r="L24" i="14"/>
  <c r="J25" i="14"/>
  <c r="L25" i="14"/>
  <c r="J26" i="14"/>
  <c r="L26" i="14"/>
  <c r="J27" i="14"/>
  <c r="L27" i="14"/>
  <c r="F14" i="14"/>
  <c r="F15" i="14"/>
  <c r="F16" i="14"/>
  <c r="F17" i="14"/>
  <c r="F18" i="14"/>
  <c r="F19" i="14"/>
  <c r="F20" i="14"/>
  <c r="F21" i="14"/>
  <c r="F22" i="14"/>
  <c r="F23" i="14"/>
  <c r="F24" i="14"/>
  <c r="F25" i="14"/>
  <c r="F26" i="14"/>
  <c r="E20" i="14"/>
  <c r="D20" i="14"/>
  <c r="B9" i="14"/>
  <c r="C8" i="14"/>
  <c r="B8" i="14"/>
  <c r="C7" i="14"/>
  <c r="B7" i="14"/>
  <c r="D21" i="8"/>
  <c r="E21" i="8"/>
  <c r="L15" i="8"/>
  <c r="L16" i="8"/>
  <c r="L17" i="8"/>
  <c r="L18" i="8"/>
  <c r="L19" i="8"/>
  <c r="L20" i="8"/>
  <c r="L21" i="8"/>
  <c r="L22" i="8"/>
  <c r="J23" i="8"/>
  <c r="L23" i="8"/>
  <c r="B32" i="12"/>
  <c r="B9" i="8"/>
  <c r="C7" i="8"/>
  <c r="F15" i="8"/>
  <c r="F16" i="8"/>
  <c r="F17" i="8"/>
  <c r="F18" i="8"/>
  <c r="F19" i="8"/>
  <c r="F20" i="8"/>
  <c r="F21" i="8"/>
  <c r="F22" i="8"/>
  <c r="C8" i="8"/>
  <c r="B8" i="8"/>
  <c r="B7" i="8"/>
  <c r="D179" i="1"/>
  <c r="L179" i="1"/>
  <c r="D180" i="1"/>
  <c r="L180" i="1"/>
  <c r="D181" i="1"/>
  <c r="L181" i="1"/>
  <c r="D182" i="1"/>
  <c r="L182" i="1"/>
  <c r="D183" i="1"/>
  <c r="L183" i="1"/>
  <c r="D241" i="1"/>
  <c r="L241" i="1"/>
  <c r="D242" i="1"/>
  <c r="L242" i="1"/>
  <c r="D243" i="1"/>
  <c r="L243" i="1"/>
  <c r="D244" i="1"/>
  <c r="L244" i="1"/>
  <c r="D245" i="1"/>
  <c r="L245" i="1"/>
  <c r="D246" i="1"/>
  <c r="L246" i="1"/>
  <c r="D247" i="1"/>
  <c r="L247" i="1"/>
  <c r="D248" i="1"/>
  <c r="L248" i="1"/>
  <c r="D249" i="1"/>
  <c r="L249" i="1"/>
  <c r="D277" i="1"/>
  <c r="L277" i="1"/>
  <c r="D278" i="1"/>
  <c r="L278" i="1"/>
  <c r="D279" i="1"/>
  <c r="L279" i="1"/>
  <c r="D280" i="1"/>
  <c r="L280" i="1"/>
  <c r="D281" i="1"/>
  <c r="L281" i="1"/>
  <c r="D282" i="1"/>
  <c r="L282" i="1"/>
  <c r="D283" i="1"/>
  <c r="L283" i="1"/>
  <c r="D284" i="1"/>
  <c r="L284" i="1"/>
  <c r="D285" i="1"/>
  <c r="L285" i="1"/>
  <c r="D286" i="1"/>
  <c r="L286" i="1"/>
  <c r="D287" i="1"/>
  <c r="L287" i="1"/>
  <c r="D288" i="1"/>
  <c r="L288" i="1"/>
  <c r="D289" i="1"/>
  <c r="L289" i="1"/>
  <c r="D290" i="1"/>
  <c r="L290" i="1"/>
  <c r="D291" i="1"/>
  <c r="L291" i="1"/>
  <c r="D292" i="1"/>
  <c r="L292" i="1"/>
  <c r="D293" i="1"/>
  <c r="L293" i="1"/>
  <c r="D294" i="1"/>
  <c r="L294" i="1"/>
  <c r="D295" i="1"/>
  <c r="L295" i="1"/>
  <c r="D296" i="1"/>
  <c r="L296" i="1"/>
  <c r="D302" i="1"/>
  <c r="L302" i="1"/>
  <c r="D303" i="1"/>
  <c r="L303" i="1"/>
  <c r="D304" i="1"/>
  <c r="L304" i="1"/>
  <c r="D305" i="1"/>
  <c r="L305" i="1"/>
  <c r="D306" i="1"/>
  <c r="L306" i="1"/>
  <c r="D307" i="1"/>
  <c r="L307" i="1"/>
  <c r="D308" i="1"/>
  <c r="L308" i="1"/>
  <c r="D309" i="1"/>
  <c r="L309" i="1"/>
  <c r="D310" i="1"/>
  <c r="L310" i="1"/>
  <c r="D311" i="1"/>
  <c r="L311" i="1"/>
  <c r="D312" i="1"/>
  <c r="L312" i="1"/>
  <c r="D313" i="1"/>
  <c r="L313" i="1"/>
  <c r="D314" i="1"/>
  <c r="L314" i="1"/>
  <c r="D315" i="1"/>
  <c r="L315" i="1"/>
  <c r="D316" i="1"/>
  <c r="L316" i="1"/>
  <c r="D317" i="1"/>
  <c r="L317" i="1"/>
  <c r="D318" i="1"/>
  <c r="L318" i="1"/>
  <c r="D319" i="1"/>
  <c r="L319" i="1"/>
  <c r="D320" i="1"/>
  <c r="L320" i="1"/>
  <c r="D321" i="1"/>
  <c r="L321" i="1"/>
  <c r="D322" i="1"/>
  <c r="L322" i="1"/>
  <c r="D323" i="1"/>
  <c r="L323" i="1"/>
  <c r="D333" i="1"/>
  <c r="L333" i="1"/>
  <c r="D334" i="1"/>
  <c r="L334" i="1"/>
  <c r="D335" i="1"/>
  <c r="L335" i="1"/>
  <c r="D336" i="1"/>
  <c r="L336" i="1"/>
  <c r="D337" i="1"/>
  <c r="L337" i="1"/>
  <c r="D338" i="1"/>
  <c r="L338" i="1"/>
  <c r="D339" i="1"/>
  <c r="L339" i="1"/>
  <c r="D340" i="1"/>
  <c r="L340" i="1"/>
  <c r="D341" i="1"/>
  <c r="L341" i="1"/>
  <c r="D342" i="1"/>
  <c r="L342" i="1"/>
  <c r="D343" i="1"/>
  <c r="L343" i="1"/>
  <c r="D344" i="1"/>
  <c r="L344" i="1"/>
  <c r="D345" i="1"/>
  <c r="L345" i="1"/>
  <c r="D346" i="1"/>
  <c r="L346" i="1"/>
  <c r="D347" i="1"/>
  <c r="L347" i="1"/>
  <c r="D348" i="1"/>
  <c r="L348" i="1"/>
  <c r="D349" i="1"/>
  <c r="L349" i="1"/>
  <c r="D350" i="1"/>
  <c r="L350" i="1"/>
  <c r="D351" i="1"/>
  <c r="L351" i="1"/>
  <c r="L369" i="1"/>
  <c r="L370" i="1"/>
  <c r="L371" i="1"/>
  <c r="L372" i="1"/>
  <c r="L373" i="1"/>
  <c r="L374" i="1"/>
  <c r="L375" i="1"/>
  <c r="L376" i="1"/>
  <c r="L377" i="1"/>
  <c r="D378" i="1"/>
  <c r="L378" i="1"/>
  <c r="D379" i="1"/>
  <c r="L379" i="1"/>
  <c r="D380" i="1"/>
  <c r="L380" i="1"/>
  <c r="D381" i="1"/>
  <c r="L381" i="1"/>
  <c r="D382" i="1"/>
  <c r="L382" i="1"/>
  <c r="D383" i="1"/>
  <c r="L383" i="1"/>
  <c r="D384" i="1"/>
  <c r="L384" i="1"/>
  <c r="D385" i="1"/>
  <c r="L385" i="1"/>
  <c r="D386" i="1"/>
  <c r="L386" i="1"/>
  <c r="D387" i="1"/>
  <c r="L387" i="1"/>
  <c r="D388" i="1"/>
  <c r="L388" i="1"/>
  <c r="D389" i="1"/>
  <c r="L389" i="1"/>
  <c r="D390" i="1"/>
  <c r="L390" i="1"/>
  <c r="D391" i="1"/>
  <c r="L391" i="1"/>
  <c r="D392" i="1"/>
  <c r="L392" i="1"/>
  <c r="D393" i="1"/>
  <c r="L393" i="1"/>
  <c r="D394" i="1"/>
  <c r="L394" i="1"/>
  <c r="D395" i="1"/>
  <c r="L395" i="1"/>
  <c r="D396" i="1"/>
  <c r="L396" i="1"/>
  <c r="D397" i="1"/>
  <c r="L397" i="1"/>
  <c r="D398" i="1"/>
  <c r="L398" i="1"/>
  <c r="D399" i="1"/>
  <c r="L399" i="1"/>
  <c r="D400" i="1"/>
  <c r="L400" i="1"/>
  <c r="D401" i="1"/>
  <c r="L401" i="1"/>
  <c r="D402" i="1"/>
  <c r="L402" i="1"/>
  <c r="D403" i="1"/>
  <c r="L403" i="1"/>
  <c r="D404" i="1"/>
  <c r="L404" i="1"/>
  <c r="D405" i="1"/>
  <c r="L405" i="1"/>
  <c r="D406" i="1"/>
  <c r="L406" i="1"/>
  <c r="D407" i="1"/>
  <c r="L407" i="1"/>
  <c r="D408" i="1"/>
  <c r="L408" i="1"/>
  <c r="D409" i="1"/>
  <c r="L409" i="1"/>
  <c r="D410" i="1"/>
  <c r="L410" i="1"/>
  <c r="D411" i="1"/>
  <c r="L411" i="1"/>
  <c r="D412" i="1"/>
  <c r="L412" i="1"/>
  <c r="D413" i="1"/>
  <c r="L413" i="1"/>
  <c r="D414" i="1"/>
  <c r="L414" i="1"/>
  <c r="D415" i="1"/>
  <c r="L415" i="1"/>
  <c r="D416" i="1"/>
  <c r="L416" i="1"/>
  <c r="D417" i="1"/>
  <c r="L417" i="1"/>
  <c r="D418" i="1"/>
  <c r="L418" i="1"/>
  <c r="D419" i="1"/>
  <c r="L419" i="1"/>
  <c r="D420" i="1"/>
  <c r="L420" i="1"/>
  <c r="D421" i="1"/>
  <c r="L421" i="1"/>
  <c r="D422" i="1"/>
  <c r="L422" i="1"/>
  <c r="D423" i="1"/>
  <c r="L423" i="1"/>
  <c r="D424" i="1"/>
  <c r="L424" i="1"/>
  <c r="D425" i="1"/>
  <c r="L425" i="1"/>
  <c r="D426" i="1"/>
  <c r="L426" i="1"/>
  <c r="D427" i="1"/>
  <c r="L427" i="1"/>
  <c r="D428" i="1"/>
  <c r="L428" i="1"/>
  <c r="D429" i="1"/>
  <c r="L429" i="1"/>
  <c r="D430" i="1"/>
  <c r="L430" i="1"/>
  <c r="D431" i="1"/>
  <c r="L431" i="1"/>
  <c r="D432" i="1"/>
  <c r="L432" i="1"/>
  <c r="D433" i="1"/>
  <c r="L433" i="1"/>
  <c r="D434" i="1"/>
  <c r="L434" i="1"/>
  <c r="D435" i="1"/>
  <c r="L435" i="1"/>
  <c r="D436" i="1"/>
  <c r="L436" i="1"/>
  <c r="D437" i="1"/>
  <c r="L437" i="1"/>
  <c r="D438" i="1"/>
  <c r="L438" i="1"/>
  <c r="D441" i="1"/>
  <c r="L441" i="1"/>
  <c r="D444" i="1"/>
  <c r="L444" i="1"/>
  <c r="D445" i="1"/>
  <c r="L445" i="1"/>
  <c r="D446" i="1"/>
  <c r="L446" i="1"/>
  <c r="D447" i="1"/>
  <c r="L447" i="1"/>
  <c r="D448" i="1"/>
  <c r="L448" i="1"/>
  <c r="D487" i="1"/>
  <c r="L487" i="1"/>
  <c r="L4" i="6"/>
  <c r="L5" i="6"/>
  <c r="L6" i="6"/>
  <c r="L7" i="6"/>
  <c r="L8" i="6"/>
  <c r="L9" i="6"/>
  <c r="L10" i="6"/>
  <c r="L11" i="6"/>
  <c r="L12" i="6"/>
  <c r="L13" i="6"/>
  <c r="L14" i="6"/>
  <c r="L15" i="6"/>
  <c r="L16" i="6"/>
  <c r="L17" i="6"/>
  <c r="L18" i="6"/>
  <c r="L19" i="6"/>
  <c r="L20" i="6"/>
  <c r="L21" i="6"/>
  <c r="L22" i="6"/>
  <c r="L23" i="6"/>
  <c r="L24" i="6"/>
  <c r="L25" i="6"/>
  <c r="L26" i="6"/>
  <c r="L27" i="6"/>
  <c r="L28" i="6"/>
  <c r="L29" i="6"/>
  <c r="L30" i="6"/>
  <c r="L31" i="6"/>
  <c r="L32" i="6"/>
  <c r="L33" i="6"/>
  <c r="L34" i="6"/>
  <c r="L35" i="6"/>
  <c r="L36" i="6"/>
  <c r="L37" i="6"/>
  <c r="L38" i="6"/>
  <c r="L39" i="6"/>
  <c r="L40" i="6"/>
  <c r="L41" i="6"/>
  <c r="L42" i="6"/>
  <c r="L43" i="6"/>
  <c r="L44" i="6"/>
  <c r="L45" i="6"/>
  <c r="L46" i="6"/>
  <c r="L47" i="6"/>
  <c r="L48" i="6"/>
  <c r="L49" i="6"/>
  <c r="L50" i="6"/>
  <c r="L51" i="6"/>
  <c r="L52" i="6"/>
  <c r="L53" i="6"/>
  <c r="L54" i="6"/>
  <c r="L55" i="6"/>
  <c r="L56" i="6"/>
  <c r="L57" i="6"/>
  <c r="L58" i="6"/>
  <c r="L59" i="6"/>
  <c r="L60" i="6"/>
  <c r="L61" i="6"/>
  <c r="L62" i="6"/>
  <c r="L63" i="6"/>
  <c r="L64" i="6"/>
  <c r="L65" i="6"/>
  <c r="L66" i="6"/>
  <c r="L67" i="6"/>
  <c r="L68" i="6"/>
  <c r="L69" i="6"/>
  <c r="L70" i="6"/>
  <c r="L71" i="6"/>
  <c r="L72" i="6"/>
  <c r="L73" i="6"/>
  <c r="L74" i="6"/>
  <c r="L75" i="6"/>
  <c r="L76" i="6"/>
  <c r="L77" i="6"/>
  <c r="L78" i="6"/>
  <c r="L79" i="6"/>
  <c r="L80" i="6"/>
  <c r="L81" i="6"/>
  <c r="L82" i="6"/>
  <c r="L83" i="6"/>
  <c r="L84" i="6"/>
  <c r="L85" i="6"/>
  <c r="L86" i="6"/>
  <c r="L87" i="6"/>
  <c r="L88" i="6"/>
  <c r="L89" i="6"/>
  <c r="L90" i="6"/>
  <c r="L91" i="6"/>
  <c r="L92" i="6"/>
  <c r="L93" i="6"/>
  <c r="L94" i="6"/>
  <c r="L95" i="6"/>
  <c r="L96" i="6"/>
  <c r="L97" i="6"/>
  <c r="L98" i="6"/>
  <c r="L99" i="6"/>
  <c r="L100" i="6"/>
  <c r="L101" i="6"/>
  <c r="L102" i="6"/>
  <c r="L103" i="6"/>
  <c r="L104" i="6"/>
  <c r="L105" i="6"/>
  <c r="L106" i="6"/>
  <c r="L107" i="6"/>
  <c r="L108" i="6"/>
  <c r="L109" i="6"/>
  <c r="L110" i="6"/>
  <c r="L111" i="6"/>
  <c r="L112" i="6"/>
  <c r="L113" i="6"/>
  <c r="L114" i="6"/>
  <c r="L115" i="6"/>
  <c r="L116" i="6"/>
  <c r="L117" i="6"/>
  <c r="L118" i="6"/>
  <c r="L119" i="6"/>
  <c r="L120" i="6"/>
  <c r="L121" i="6"/>
  <c r="L122" i="6"/>
  <c r="L123" i="6"/>
  <c r="L124" i="6"/>
  <c r="L125" i="6"/>
  <c r="L126" i="6"/>
  <c r="L127" i="6"/>
  <c r="L128" i="6"/>
  <c r="L129" i="6"/>
  <c r="L130" i="6"/>
  <c r="L131" i="6"/>
  <c r="L132" i="6"/>
  <c r="L133" i="6"/>
  <c r="L134" i="6"/>
  <c r="L135" i="6"/>
  <c r="L136" i="6"/>
  <c r="L137" i="6"/>
  <c r="L138" i="6"/>
  <c r="L139" i="6"/>
  <c r="L140" i="6"/>
  <c r="L141" i="6"/>
  <c r="L142" i="6"/>
  <c r="L143" i="6"/>
  <c r="L144" i="6"/>
  <c r="L145" i="6"/>
  <c r="L146" i="6"/>
  <c r="L147" i="6"/>
  <c r="L148" i="6"/>
  <c r="L149" i="6"/>
  <c r="L150" i="6"/>
  <c r="L151" i="6"/>
  <c r="L152" i="6"/>
  <c r="L153" i="6"/>
  <c r="L154" i="6"/>
  <c r="L155" i="6"/>
  <c r="L156" i="6"/>
  <c r="L157" i="6"/>
  <c r="L158" i="6"/>
  <c r="L159" i="6"/>
  <c r="L160" i="6"/>
  <c r="L161" i="6"/>
  <c r="L162" i="6"/>
  <c r="L163" i="6"/>
  <c r="L164" i="6"/>
  <c r="L165" i="6"/>
  <c r="L166" i="6"/>
  <c r="L167" i="6"/>
  <c r="L168" i="6"/>
  <c r="L169" i="6"/>
  <c r="L170" i="6"/>
  <c r="L171" i="6"/>
  <c r="L172" i="6"/>
  <c r="L173" i="6"/>
  <c r="L174" i="6"/>
  <c r="L175" i="6"/>
  <c r="L176" i="6"/>
  <c r="L177" i="6"/>
  <c r="L178" i="6"/>
  <c r="L179" i="6"/>
  <c r="L180" i="6"/>
  <c r="L181" i="6"/>
  <c r="L182" i="6"/>
  <c r="L183" i="6"/>
  <c r="L184" i="6"/>
  <c r="L185" i="6"/>
  <c r="L186" i="6"/>
  <c r="L187" i="6"/>
  <c r="L188" i="6"/>
  <c r="L189" i="6"/>
  <c r="L190" i="6"/>
  <c r="L191" i="6"/>
  <c r="L192" i="6"/>
  <c r="L193" i="6"/>
  <c r="L194" i="6"/>
  <c r="L195" i="6"/>
  <c r="L196" i="6"/>
  <c r="L197" i="6"/>
  <c r="L198" i="6"/>
  <c r="L199" i="6"/>
  <c r="L200" i="6"/>
  <c r="L201" i="6"/>
  <c r="L202" i="6"/>
  <c r="L203" i="6"/>
  <c r="L204" i="6"/>
  <c r="L205" i="6"/>
  <c r="L206" i="6"/>
  <c r="L207" i="6"/>
  <c r="L208" i="6"/>
  <c r="L209" i="6"/>
  <c r="L210" i="6"/>
  <c r="L211" i="6"/>
  <c r="L212" i="6"/>
  <c r="L213" i="6"/>
  <c r="L214" i="6"/>
  <c r="L215" i="6"/>
  <c r="L216" i="6"/>
  <c r="L217" i="6"/>
  <c r="L218" i="6"/>
  <c r="L219" i="6"/>
  <c r="L220" i="6"/>
  <c r="L221" i="6"/>
  <c r="L222" i="6"/>
  <c r="L223" i="6"/>
  <c r="L224" i="6"/>
  <c r="L225" i="6"/>
  <c r="L226" i="6"/>
  <c r="L227" i="6"/>
  <c r="L228" i="6"/>
  <c r="L229" i="6"/>
  <c r="L230" i="6"/>
  <c r="L231" i="6"/>
  <c r="L232" i="6"/>
  <c r="L233" i="6"/>
  <c r="L234" i="6"/>
  <c r="L235" i="6"/>
  <c r="L236" i="6"/>
  <c r="L237" i="6"/>
  <c r="L238" i="6"/>
  <c r="L239" i="6"/>
  <c r="L240" i="6"/>
  <c r="L241" i="6"/>
  <c r="L242" i="6"/>
  <c r="L243" i="6"/>
  <c r="L244" i="6"/>
  <c r="L245" i="6"/>
  <c r="L246" i="6"/>
  <c r="L247" i="6"/>
  <c r="L248" i="6"/>
  <c r="L249" i="6"/>
  <c r="L250" i="6"/>
  <c r="L251" i="6"/>
  <c r="L252" i="6"/>
  <c r="L253" i="6"/>
  <c r="L254" i="6"/>
  <c r="L255" i="6"/>
  <c r="L256" i="6"/>
  <c r="L257" i="6"/>
  <c r="L258" i="6"/>
  <c r="L259" i="6"/>
  <c r="L260" i="6"/>
  <c r="L261" i="6"/>
  <c r="L262" i="6"/>
  <c r="L263" i="6"/>
  <c r="L264" i="6"/>
  <c r="L265" i="6"/>
  <c r="L266" i="6"/>
  <c r="L267" i="6"/>
  <c r="L268" i="6"/>
  <c r="L269" i="6"/>
  <c r="L270" i="6"/>
  <c r="L271" i="6"/>
  <c r="L272" i="6"/>
  <c r="L273" i="6"/>
  <c r="L274" i="6"/>
  <c r="L275" i="6"/>
  <c r="L276" i="6"/>
  <c r="L277" i="6"/>
  <c r="L278" i="6"/>
  <c r="L279" i="6"/>
  <c r="L280" i="6"/>
  <c r="L281" i="6"/>
  <c r="L282" i="6"/>
  <c r="L283" i="6"/>
  <c r="L284" i="6"/>
  <c r="L285" i="6"/>
  <c r="L286" i="6"/>
  <c r="L287" i="6"/>
  <c r="L288" i="6"/>
  <c r="L289" i="6"/>
  <c r="L290" i="6"/>
  <c r="L291" i="6"/>
  <c r="L292" i="6"/>
  <c r="L293" i="6"/>
  <c r="L294" i="6"/>
  <c r="L295" i="6"/>
  <c r="L296" i="6"/>
  <c r="L297" i="6"/>
  <c r="L298" i="6"/>
  <c r="L299" i="6"/>
  <c r="L300" i="6"/>
  <c r="L301" i="6"/>
  <c r="L302" i="6"/>
  <c r="L303" i="6"/>
  <c r="L304" i="6"/>
  <c r="L305" i="6"/>
  <c r="L306" i="6"/>
  <c r="L307" i="6"/>
  <c r="L308" i="6"/>
  <c r="L309" i="6"/>
  <c r="L310" i="6"/>
  <c r="L311" i="6"/>
  <c r="L312" i="6"/>
  <c r="L313" i="6"/>
  <c r="L314" i="6"/>
  <c r="L315" i="6"/>
  <c r="L316" i="6"/>
  <c r="L317" i="6"/>
  <c r="L318" i="6"/>
  <c r="L319" i="6"/>
  <c r="L320" i="6"/>
  <c r="L321" i="6"/>
  <c r="L322" i="6"/>
  <c r="L323" i="6"/>
  <c r="L324" i="6"/>
  <c r="L325" i="6"/>
  <c r="L326" i="6"/>
  <c r="L327" i="6"/>
  <c r="L328" i="6"/>
  <c r="L329" i="6"/>
  <c r="L330" i="6"/>
  <c r="L331" i="6"/>
  <c r="L332" i="6"/>
  <c r="L333" i="6"/>
  <c r="L334" i="6"/>
  <c r="L335" i="6"/>
  <c r="L336" i="6"/>
  <c r="L337" i="6"/>
  <c r="L338" i="6"/>
  <c r="L339" i="6"/>
  <c r="L340" i="6"/>
  <c r="L341" i="6"/>
  <c r="L342" i="6"/>
  <c r="L343" i="6"/>
  <c r="L344" i="6"/>
  <c r="L345" i="6"/>
  <c r="L346" i="6"/>
  <c r="L347" i="6"/>
  <c r="L348" i="6"/>
  <c r="L349" i="6"/>
  <c r="L350" i="6"/>
  <c r="L351" i="6"/>
  <c r="L352" i="6"/>
  <c r="L353" i="6"/>
  <c r="L354" i="6"/>
  <c r="L355" i="6"/>
  <c r="L356" i="6"/>
  <c r="L357" i="6"/>
  <c r="L358" i="6"/>
  <c r="L359" i="6"/>
  <c r="L360" i="6"/>
  <c r="L361" i="6"/>
  <c r="L362" i="6"/>
  <c r="L363" i="6"/>
  <c r="L364" i="6"/>
  <c r="L365" i="6"/>
  <c r="L366" i="6"/>
  <c r="L367" i="6"/>
  <c r="L368" i="6"/>
  <c r="L369" i="6"/>
  <c r="L370" i="6"/>
  <c r="L371" i="6"/>
  <c r="L372" i="6"/>
  <c r="L373" i="6"/>
  <c r="L374" i="6"/>
  <c r="L375" i="6"/>
  <c r="L376" i="6"/>
  <c r="L377" i="6"/>
  <c r="L378" i="6"/>
  <c r="L379" i="6"/>
  <c r="L380" i="6"/>
  <c r="L381" i="6"/>
  <c r="L382" i="6"/>
  <c r="L383" i="6"/>
  <c r="L384" i="6"/>
  <c r="L385" i="6"/>
  <c r="L386" i="6"/>
  <c r="L387" i="6"/>
  <c r="L388" i="6"/>
  <c r="L389" i="6"/>
  <c r="L390" i="6"/>
  <c r="L391" i="6"/>
  <c r="L392" i="6"/>
  <c r="L393" i="6"/>
  <c r="L394" i="6"/>
  <c r="L395" i="6"/>
  <c r="L396" i="6"/>
  <c r="L397" i="6"/>
  <c r="L398" i="6"/>
  <c r="L399" i="6"/>
  <c r="L400" i="6"/>
  <c r="L401" i="6"/>
  <c r="L402" i="6"/>
  <c r="L403" i="6"/>
  <c r="L404" i="6"/>
  <c r="L405" i="6"/>
  <c r="L406" i="6"/>
  <c r="L407" i="6"/>
  <c r="L408" i="6"/>
  <c r="L409" i="6"/>
  <c r="L410" i="6"/>
  <c r="L411" i="6"/>
  <c r="L412" i="6"/>
  <c r="L413" i="6"/>
  <c r="L414" i="6"/>
  <c r="L415" i="6"/>
  <c r="L416" i="6"/>
  <c r="L417" i="6"/>
  <c r="L418" i="6"/>
  <c r="L419" i="6"/>
  <c r="L420" i="6"/>
  <c r="L421" i="6"/>
  <c r="L422" i="6"/>
  <c r="L423" i="6"/>
  <c r="L424" i="6"/>
  <c r="L425" i="6"/>
  <c r="L426" i="6"/>
  <c r="L427" i="6"/>
  <c r="L428" i="6"/>
  <c r="L429" i="6"/>
  <c r="L430" i="6"/>
  <c r="L431" i="6"/>
  <c r="L432" i="6"/>
  <c r="L433" i="6"/>
  <c r="L434" i="6"/>
  <c r="L435" i="6"/>
  <c r="L436" i="6"/>
  <c r="L437" i="6"/>
  <c r="L438" i="6"/>
  <c r="L439" i="6"/>
  <c r="L440" i="6"/>
  <c r="L441" i="6"/>
  <c r="L442" i="6"/>
  <c r="L443" i="6"/>
  <c r="L444" i="6"/>
  <c r="L445" i="6"/>
  <c r="L446" i="6"/>
  <c r="L447" i="6"/>
  <c r="L448" i="6"/>
  <c r="L449" i="6"/>
  <c r="L450" i="6"/>
  <c r="L451" i="6"/>
  <c r="L452" i="6"/>
  <c r="L453" i="6"/>
  <c r="L454" i="6"/>
  <c r="L455" i="6"/>
  <c r="L456" i="6"/>
  <c r="L457" i="6"/>
  <c r="L458" i="6"/>
  <c r="L459" i="6"/>
  <c r="L460" i="6"/>
  <c r="L461" i="6"/>
  <c r="L462" i="6"/>
  <c r="L463" i="6"/>
  <c r="L464" i="6"/>
  <c r="L465" i="6"/>
  <c r="L466" i="6"/>
  <c r="L467" i="6"/>
  <c r="L468" i="6"/>
  <c r="L469" i="6"/>
  <c r="L470" i="6"/>
  <c r="L471" i="6"/>
  <c r="L472" i="6"/>
  <c r="L473" i="6"/>
  <c r="L474" i="6"/>
  <c r="L475" i="6"/>
  <c r="L476" i="6"/>
  <c r="L477" i="6"/>
  <c r="L478" i="6"/>
  <c r="L479" i="6"/>
  <c r="L480" i="6"/>
  <c r="L481" i="6"/>
  <c r="L482" i="6"/>
  <c r="L483" i="6"/>
  <c r="L484" i="6"/>
  <c r="L485" i="6"/>
  <c r="L486" i="6"/>
  <c r="L487" i="6"/>
  <c r="L488" i="6"/>
  <c r="L489" i="6"/>
  <c r="L490" i="6"/>
  <c r="L491" i="6"/>
  <c r="L492" i="6"/>
  <c r="L493" i="6"/>
  <c r="L494" i="6"/>
  <c r="L495" i="6"/>
  <c r="L496" i="6"/>
  <c r="L497" i="6"/>
  <c r="L498" i="6"/>
  <c r="L499" i="6"/>
  <c r="L500" i="6"/>
  <c r="L501" i="6"/>
  <c r="L3" i="6"/>
  <c r="A3" i="6"/>
  <c r="B3" i="6"/>
  <c r="C3" i="6"/>
  <c r="D3" i="6"/>
  <c r="H3" i="6"/>
  <c r="I3" i="6"/>
  <c r="J3" i="6"/>
  <c r="A4" i="6"/>
  <c r="B4" i="6"/>
  <c r="C4" i="6"/>
  <c r="D4" i="6"/>
  <c r="H4" i="6"/>
  <c r="I4" i="6"/>
  <c r="J4" i="6"/>
  <c r="A5" i="6"/>
  <c r="B5" i="6"/>
  <c r="C5" i="6"/>
  <c r="D5" i="6"/>
  <c r="H5" i="6"/>
  <c r="I5" i="6"/>
  <c r="J5" i="6"/>
  <c r="A6" i="6"/>
  <c r="B6" i="6"/>
  <c r="C6" i="6"/>
  <c r="D6" i="6"/>
  <c r="H6" i="6"/>
  <c r="I6" i="6"/>
  <c r="J6" i="6"/>
  <c r="A7" i="6"/>
  <c r="B7" i="6"/>
  <c r="C7" i="6"/>
  <c r="D7" i="6"/>
  <c r="H7" i="6"/>
  <c r="I7" i="6"/>
  <c r="J7" i="6"/>
  <c r="A8" i="6"/>
  <c r="B8" i="6"/>
  <c r="C8" i="6"/>
  <c r="D8" i="6"/>
  <c r="H8" i="6"/>
  <c r="I8" i="6"/>
  <c r="J8" i="6"/>
  <c r="A9" i="6"/>
  <c r="B9" i="6"/>
  <c r="C9" i="6"/>
  <c r="D9" i="6"/>
  <c r="H9" i="6"/>
  <c r="I9" i="6"/>
  <c r="J9" i="6"/>
  <c r="A10" i="6"/>
  <c r="B10" i="6"/>
  <c r="C10" i="6"/>
  <c r="D10" i="6"/>
  <c r="H10" i="6"/>
  <c r="I10" i="6"/>
  <c r="J10" i="6"/>
  <c r="A11" i="6"/>
  <c r="B11" i="6"/>
  <c r="C11" i="6"/>
  <c r="D11" i="6"/>
  <c r="H11" i="6"/>
  <c r="I11" i="6"/>
  <c r="J11" i="6"/>
  <c r="A12" i="6"/>
  <c r="B12" i="6"/>
  <c r="C12" i="6"/>
  <c r="D12" i="6"/>
  <c r="H12" i="6"/>
  <c r="I12" i="6"/>
  <c r="J12" i="6"/>
  <c r="A13" i="6"/>
  <c r="B13" i="6"/>
  <c r="C13" i="6"/>
  <c r="D13" i="6"/>
  <c r="H13" i="6"/>
  <c r="I13" i="6"/>
  <c r="J13" i="6"/>
  <c r="A14" i="6"/>
  <c r="B14" i="6"/>
  <c r="C14" i="6"/>
  <c r="D14" i="6"/>
  <c r="H14" i="6"/>
  <c r="I14" i="6"/>
  <c r="J14" i="6"/>
  <c r="A15" i="6"/>
  <c r="B15" i="6"/>
  <c r="C15" i="6"/>
  <c r="D15" i="6"/>
  <c r="H15" i="6"/>
  <c r="I15" i="6"/>
  <c r="J15" i="6"/>
  <c r="A16" i="6"/>
  <c r="B16" i="6"/>
  <c r="C16" i="6"/>
  <c r="D16" i="6"/>
  <c r="H16" i="6"/>
  <c r="I16" i="6"/>
  <c r="J16" i="6"/>
  <c r="A17" i="6"/>
  <c r="B17" i="6"/>
  <c r="C17" i="6"/>
  <c r="D17" i="6"/>
  <c r="H17" i="6"/>
  <c r="I17" i="6"/>
  <c r="J17" i="6"/>
  <c r="A18" i="6"/>
  <c r="B18" i="6"/>
  <c r="C18" i="6"/>
  <c r="D18" i="6"/>
  <c r="H18" i="6"/>
  <c r="I18" i="6"/>
  <c r="J18" i="6"/>
  <c r="A19" i="6"/>
  <c r="B19" i="6"/>
  <c r="C19" i="6"/>
  <c r="D19" i="6"/>
  <c r="H19" i="6"/>
  <c r="I19" i="6"/>
  <c r="J19" i="6"/>
  <c r="A20" i="6"/>
  <c r="B20" i="6"/>
  <c r="C20" i="6"/>
  <c r="D20" i="6"/>
  <c r="H20" i="6"/>
  <c r="I20" i="6"/>
  <c r="J20" i="6"/>
  <c r="A21" i="6"/>
  <c r="B21" i="6"/>
  <c r="C21" i="6"/>
  <c r="D21" i="6"/>
  <c r="H21" i="6"/>
  <c r="I21" i="6"/>
  <c r="J21" i="6"/>
  <c r="A22" i="6"/>
  <c r="B22" i="6"/>
  <c r="C22" i="6"/>
  <c r="D22" i="6"/>
  <c r="H22" i="6"/>
  <c r="I22" i="6"/>
  <c r="J22" i="6"/>
  <c r="A23" i="6"/>
  <c r="B23" i="6"/>
  <c r="C23" i="6"/>
  <c r="D23" i="6"/>
  <c r="H23" i="6"/>
  <c r="I23" i="6"/>
  <c r="J23" i="6"/>
  <c r="A24" i="6"/>
  <c r="B24" i="6"/>
  <c r="C24" i="6"/>
  <c r="D24" i="6"/>
  <c r="H24" i="6"/>
  <c r="I24" i="6"/>
  <c r="J24" i="6"/>
  <c r="A25" i="6"/>
  <c r="B25" i="6"/>
  <c r="C25" i="6"/>
  <c r="D25" i="6"/>
  <c r="H25" i="6"/>
  <c r="I25" i="6"/>
  <c r="J25" i="6"/>
  <c r="A26" i="6"/>
  <c r="B26" i="6"/>
  <c r="C26" i="6"/>
  <c r="D26" i="6"/>
  <c r="H26" i="6"/>
  <c r="I26" i="6"/>
  <c r="J26" i="6"/>
  <c r="A27" i="6"/>
  <c r="B27" i="6"/>
  <c r="C27" i="6"/>
  <c r="D27" i="6"/>
  <c r="H27" i="6"/>
  <c r="I27" i="6"/>
  <c r="J27" i="6"/>
  <c r="A28" i="6"/>
  <c r="B28" i="6"/>
  <c r="C28" i="6"/>
  <c r="D28" i="6"/>
  <c r="H28" i="6"/>
  <c r="I28" i="6"/>
  <c r="J28" i="6"/>
  <c r="A29" i="6"/>
  <c r="B29" i="6"/>
  <c r="C29" i="6"/>
  <c r="D29" i="6"/>
  <c r="H29" i="6"/>
  <c r="I29" i="6"/>
  <c r="J29" i="6"/>
  <c r="A30" i="6"/>
  <c r="B30" i="6"/>
  <c r="C30" i="6"/>
  <c r="D30" i="6"/>
  <c r="H30" i="6"/>
  <c r="I30" i="6"/>
  <c r="J30" i="6"/>
  <c r="A31" i="6"/>
  <c r="B31" i="6"/>
  <c r="C31" i="6"/>
  <c r="D31" i="6"/>
  <c r="H31" i="6"/>
  <c r="I31" i="6"/>
  <c r="J31" i="6"/>
  <c r="A32" i="6"/>
  <c r="B32" i="6"/>
  <c r="C32" i="6"/>
  <c r="D32" i="6"/>
  <c r="H32" i="6"/>
  <c r="I32" i="6"/>
  <c r="J32" i="6"/>
  <c r="A33" i="6"/>
  <c r="B33" i="6"/>
  <c r="C33" i="6"/>
  <c r="D33" i="6"/>
  <c r="H33" i="6"/>
  <c r="I33" i="6"/>
  <c r="J33" i="6"/>
  <c r="A34" i="6"/>
  <c r="B34" i="6"/>
  <c r="C34" i="6"/>
  <c r="D34" i="6"/>
  <c r="H34" i="6"/>
  <c r="I34" i="6"/>
  <c r="J34" i="6"/>
  <c r="A35" i="6"/>
  <c r="B35" i="6"/>
  <c r="C35" i="6"/>
  <c r="D35" i="6"/>
  <c r="H35" i="6"/>
  <c r="I35" i="6"/>
  <c r="J35" i="6"/>
  <c r="A36" i="6"/>
  <c r="B36" i="6"/>
  <c r="C36" i="6"/>
  <c r="D36" i="6"/>
  <c r="H36" i="6"/>
  <c r="I36" i="6"/>
  <c r="J36" i="6"/>
  <c r="A37" i="6"/>
  <c r="B37" i="6"/>
  <c r="C37" i="6"/>
  <c r="D37" i="6"/>
  <c r="H37" i="6"/>
  <c r="I37" i="6"/>
  <c r="J37" i="6"/>
  <c r="A38" i="6"/>
  <c r="B38" i="6"/>
  <c r="C38" i="6"/>
  <c r="D38" i="6"/>
  <c r="H38" i="6"/>
  <c r="I38" i="6"/>
  <c r="J38" i="6"/>
  <c r="A39" i="6"/>
  <c r="B39" i="6"/>
  <c r="C39" i="6"/>
  <c r="D39" i="6"/>
  <c r="H39" i="6"/>
  <c r="I39" i="6"/>
  <c r="J39" i="6"/>
  <c r="A40" i="6"/>
  <c r="B40" i="6"/>
  <c r="C40" i="6"/>
  <c r="D40" i="6"/>
  <c r="H40" i="6"/>
  <c r="I40" i="6"/>
  <c r="J40" i="6"/>
  <c r="A41" i="6"/>
  <c r="B41" i="6"/>
  <c r="C41" i="6"/>
  <c r="D41" i="6"/>
  <c r="H41" i="6"/>
  <c r="I41" i="6"/>
  <c r="J41" i="6"/>
  <c r="A42" i="6"/>
  <c r="B42" i="6"/>
  <c r="C42" i="6"/>
  <c r="D42" i="6"/>
  <c r="H42" i="6"/>
  <c r="I42" i="6"/>
  <c r="J42" i="6"/>
  <c r="A43" i="6"/>
  <c r="B43" i="6"/>
  <c r="C43" i="6"/>
  <c r="D43" i="6"/>
  <c r="H43" i="6"/>
  <c r="I43" i="6"/>
  <c r="J43" i="6"/>
  <c r="A44" i="6"/>
  <c r="B44" i="6"/>
  <c r="C44" i="6"/>
  <c r="D44" i="6"/>
  <c r="H44" i="6"/>
  <c r="I44" i="6"/>
  <c r="J44" i="6"/>
  <c r="A45" i="6"/>
  <c r="B45" i="6"/>
  <c r="C45" i="6"/>
  <c r="D45" i="6"/>
  <c r="H45" i="6"/>
  <c r="I45" i="6"/>
  <c r="J45" i="6"/>
  <c r="A46" i="6"/>
  <c r="B46" i="6"/>
  <c r="C46" i="6"/>
  <c r="D46" i="6"/>
  <c r="H46" i="6"/>
  <c r="I46" i="6"/>
  <c r="J46" i="6"/>
  <c r="A47" i="6"/>
  <c r="B47" i="6"/>
  <c r="C47" i="6"/>
  <c r="D47" i="6"/>
  <c r="H47" i="6"/>
  <c r="I47" i="6"/>
  <c r="J47" i="6"/>
  <c r="A48" i="6"/>
  <c r="B48" i="6"/>
  <c r="C48" i="6"/>
  <c r="D48" i="6"/>
  <c r="H48" i="6"/>
  <c r="I48" i="6"/>
  <c r="J48" i="6"/>
  <c r="A49" i="6"/>
  <c r="B49" i="6"/>
  <c r="C49" i="6"/>
  <c r="D49" i="6"/>
  <c r="H49" i="6"/>
  <c r="I49" i="6"/>
  <c r="J49" i="6"/>
  <c r="A50" i="6"/>
  <c r="B50" i="6"/>
  <c r="C50" i="6"/>
  <c r="D50" i="6"/>
  <c r="H50" i="6"/>
  <c r="I50" i="6"/>
  <c r="J50" i="6"/>
  <c r="A51" i="6"/>
  <c r="B51" i="6"/>
  <c r="C51" i="6"/>
  <c r="D51" i="6"/>
  <c r="H51" i="6"/>
  <c r="I51" i="6"/>
  <c r="J51" i="6"/>
  <c r="A52" i="6"/>
  <c r="B52" i="6"/>
  <c r="C52" i="6"/>
  <c r="D52" i="6"/>
  <c r="H52" i="6"/>
  <c r="I52" i="6"/>
  <c r="J52" i="6"/>
  <c r="A53" i="6"/>
  <c r="B53" i="6"/>
  <c r="C53" i="6"/>
  <c r="D53" i="6"/>
  <c r="H53" i="6"/>
  <c r="I53" i="6"/>
  <c r="J53" i="6"/>
  <c r="A54" i="6"/>
  <c r="B54" i="6"/>
  <c r="C54" i="6"/>
  <c r="D54" i="6"/>
  <c r="H54" i="6"/>
  <c r="I54" i="6"/>
  <c r="J54" i="6"/>
  <c r="A55" i="6"/>
  <c r="B55" i="6"/>
  <c r="C55" i="6"/>
  <c r="D55" i="6"/>
  <c r="H55" i="6"/>
  <c r="I55" i="6"/>
  <c r="J55" i="6"/>
  <c r="A56" i="6"/>
  <c r="B56" i="6"/>
  <c r="C56" i="6"/>
  <c r="D56" i="6"/>
  <c r="H56" i="6"/>
  <c r="I56" i="6"/>
  <c r="J56" i="6"/>
  <c r="A57" i="6"/>
  <c r="B57" i="6"/>
  <c r="C57" i="6"/>
  <c r="D57" i="6"/>
  <c r="H57" i="6"/>
  <c r="I57" i="6"/>
  <c r="J57" i="6"/>
  <c r="A58" i="6"/>
  <c r="B58" i="6"/>
  <c r="C58" i="6"/>
  <c r="D58" i="6"/>
  <c r="H58" i="6"/>
  <c r="I58" i="6"/>
  <c r="J58" i="6"/>
  <c r="A59" i="6"/>
  <c r="B59" i="6"/>
  <c r="C59" i="6"/>
  <c r="D59" i="6"/>
  <c r="H59" i="6"/>
  <c r="I59" i="6"/>
  <c r="J59" i="6"/>
  <c r="A60" i="6"/>
  <c r="B60" i="6"/>
  <c r="C60" i="6"/>
  <c r="D60" i="6"/>
  <c r="H60" i="6"/>
  <c r="I60" i="6"/>
  <c r="J60" i="6"/>
  <c r="A61" i="6"/>
  <c r="B61" i="6"/>
  <c r="C61" i="6"/>
  <c r="D61" i="6"/>
  <c r="H61" i="6"/>
  <c r="I61" i="6"/>
  <c r="J61" i="6"/>
  <c r="A62" i="6"/>
  <c r="B62" i="6"/>
  <c r="C62" i="6"/>
  <c r="D62" i="6"/>
  <c r="H62" i="6"/>
  <c r="I62" i="6"/>
  <c r="J62" i="6"/>
  <c r="A63" i="6"/>
  <c r="B63" i="6"/>
  <c r="C63" i="6"/>
  <c r="D63" i="6"/>
  <c r="H63" i="6"/>
  <c r="I63" i="6"/>
  <c r="J63" i="6"/>
  <c r="A64" i="6"/>
  <c r="B64" i="6"/>
  <c r="C64" i="6"/>
  <c r="D64" i="6"/>
  <c r="H64" i="6"/>
  <c r="I64" i="6"/>
  <c r="J64" i="6"/>
  <c r="A65" i="6"/>
  <c r="B65" i="6"/>
  <c r="C65" i="6"/>
  <c r="D65" i="6"/>
  <c r="H65" i="6"/>
  <c r="I65" i="6"/>
  <c r="J65" i="6"/>
  <c r="A66" i="6"/>
  <c r="B66" i="6"/>
  <c r="C66" i="6"/>
  <c r="D66" i="6"/>
  <c r="H66" i="6"/>
  <c r="I66" i="6"/>
  <c r="J66" i="6"/>
  <c r="A67" i="6"/>
  <c r="B67" i="6"/>
  <c r="C67" i="6"/>
  <c r="D67" i="6"/>
  <c r="H67" i="6"/>
  <c r="I67" i="6"/>
  <c r="J67" i="6"/>
  <c r="A68" i="6"/>
  <c r="B68" i="6"/>
  <c r="C68" i="6"/>
  <c r="D68" i="6"/>
  <c r="H68" i="6"/>
  <c r="I68" i="6"/>
  <c r="J68" i="6"/>
  <c r="A69" i="6"/>
  <c r="B69" i="6"/>
  <c r="C69" i="6"/>
  <c r="D69" i="6"/>
  <c r="H69" i="6"/>
  <c r="I69" i="6"/>
  <c r="J69" i="6"/>
  <c r="A70" i="6"/>
  <c r="B70" i="6"/>
  <c r="C70" i="6"/>
  <c r="D70" i="6"/>
  <c r="H70" i="6"/>
  <c r="I70" i="6"/>
  <c r="J70" i="6"/>
  <c r="A71" i="6"/>
  <c r="B71" i="6"/>
  <c r="C71" i="6"/>
  <c r="D71" i="6"/>
  <c r="H71" i="6"/>
  <c r="I71" i="6"/>
  <c r="J71" i="6"/>
  <c r="A72" i="6"/>
  <c r="B72" i="6"/>
  <c r="C72" i="6"/>
  <c r="D72" i="6"/>
  <c r="H72" i="6"/>
  <c r="I72" i="6"/>
  <c r="J72" i="6"/>
  <c r="A73" i="6"/>
  <c r="B73" i="6"/>
  <c r="C73" i="6"/>
  <c r="D73" i="6"/>
  <c r="H73" i="6"/>
  <c r="I73" i="6"/>
  <c r="J73" i="6"/>
  <c r="A74" i="6"/>
  <c r="B74" i="6"/>
  <c r="C74" i="6"/>
  <c r="D74" i="6"/>
  <c r="H74" i="6"/>
  <c r="I74" i="6"/>
  <c r="J74" i="6"/>
  <c r="A75" i="6"/>
  <c r="B75" i="6"/>
  <c r="C75" i="6"/>
  <c r="D75" i="6"/>
  <c r="H75" i="6"/>
  <c r="I75" i="6"/>
  <c r="J75" i="6"/>
  <c r="A76" i="6"/>
  <c r="B76" i="6"/>
  <c r="C76" i="6"/>
  <c r="D76" i="6"/>
  <c r="H76" i="6"/>
  <c r="I76" i="6"/>
  <c r="J76" i="6"/>
  <c r="A77" i="6"/>
  <c r="B77" i="6"/>
  <c r="C77" i="6"/>
  <c r="D77" i="6"/>
  <c r="H77" i="6"/>
  <c r="I77" i="6"/>
  <c r="J77" i="6"/>
  <c r="A78" i="6"/>
  <c r="B78" i="6"/>
  <c r="C78" i="6"/>
  <c r="D78" i="6"/>
  <c r="H78" i="6"/>
  <c r="I78" i="6"/>
  <c r="J78" i="6"/>
  <c r="A79" i="6"/>
  <c r="B79" i="6"/>
  <c r="C79" i="6"/>
  <c r="D79" i="6"/>
  <c r="H79" i="6"/>
  <c r="I79" i="6"/>
  <c r="J79" i="6"/>
  <c r="A80" i="6"/>
  <c r="B80" i="6"/>
  <c r="C80" i="6"/>
  <c r="D80" i="6"/>
  <c r="H80" i="6"/>
  <c r="I80" i="6"/>
  <c r="J80" i="6"/>
  <c r="A81" i="6"/>
  <c r="B81" i="6"/>
  <c r="C81" i="6"/>
  <c r="D81" i="6"/>
  <c r="H81" i="6"/>
  <c r="I81" i="6"/>
  <c r="J81" i="6"/>
  <c r="A82" i="6"/>
  <c r="B82" i="6"/>
  <c r="C82" i="6"/>
  <c r="D82" i="6"/>
  <c r="H82" i="6"/>
  <c r="I82" i="6"/>
  <c r="J82" i="6"/>
  <c r="A83" i="6"/>
  <c r="B83" i="6"/>
  <c r="C83" i="6"/>
  <c r="D83" i="6"/>
  <c r="H83" i="6"/>
  <c r="I83" i="6"/>
  <c r="J83" i="6"/>
  <c r="A84" i="6"/>
  <c r="B84" i="6"/>
  <c r="C84" i="6"/>
  <c r="D84" i="6"/>
  <c r="H84" i="6"/>
  <c r="I84" i="6"/>
  <c r="J84" i="6"/>
  <c r="A85" i="6"/>
  <c r="B85" i="6"/>
  <c r="C85" i="6"/>
  <c r="D85" i="6"/>
  <c r="H85" i="6"/>
  <c r="I85" i="6"/>
  <c r="J85" i="6"/>
  <c r="A86" i="6"/>
  <c r="B86" i="6"/>
  <c r="C86" i="6"/>
  <c r="D86" i="6"/>
  <c r="H86" i="6"/>
  <c r="I86" i="6"/>
  <c r="J86" i="6"/>
  <c r="A87" i="6"/>
  <c r="B87" i="6"/>
  <c r="C87" i="6"/>
  <c r="D87" i="6"/>
  <c r="H87" i="6"/>
  <c r="I87" i="6"/>
  <c r="J87" i="6"/>
  <c r="A88" i="6"/>
  <c r="B88" i="6"/>
  <c r="C88" i="6"/>
  <c r="D88" i="6"/>
  <c r="H88" i="6"/>
  <c r="I88" i="6"/>
  <c r="J88" i="6"/>
  <c r="A89" i="6"/>
  <c r="B89" i="6"/>
  <c r="C89" i="6"/>
  <c r="D89" i="6"/>
  <c r="H89" i="6"/>
  <c r="I89" i="6"/>
  <c r="J89" i="6"/>
  <c r="A90" i="6"/>
  <c r="B90" i="6"/>
  <c r="C90" i="6"/>
  <c r="D90" i="6"/>
  <c r="H90" i="6"/>
  <c r="I90" i="6"/>
  <c r="J90" i="6"/>
  <c r="A91" i="6"/>
  <c r="B91" i="6"/>
  <c r="C91" i="6"/>
  <c r="D91" i="6"/>
  <c r="H91" i="6"/>
  <c r="I91" i="6"/>
  <c r="J91" i="6"/>
  <c r="A92" i="6"/>
  <c r="B92" i="6"/>
  <c r="C92" i="6"/>
  <c r="D92" i="6"/>
  <c r="H92" i="6"/>
  <c r="I92" i="6"/>
  <c r="J92" i="6"/>
  <c r="A93" i="6"/>
  <c r="B93" i="6"/>
  <c r="C93" i="6"/>
  <c r="D93" i="6"/>
  <c r="H93" i="6"/>
  <c r="I93" i="6"/>
  <c r="J93" i="6"/>
  <c r="A94" i="6"/>
  <c r="B94" i="6"/>
  <c r="C94" i="6"/>
  <c r="D94" i="6"/>
  <c r="H94" i="6"/>
  <c r="I94" i="6"/>
  <c r="J94" i="6"/>
  <c r="A95" i="6"/>
  <c r="B95" i="6"/>
  <c r="C95" i="6"/>
  <c r="D95" i="6"/>
  <c r="H95" i="6"/>
  <c r="I95" i="6"/>
  <c r="J95" i="6"/>
  <c r="A96" i="6"/>
  <c r="B96" i="6"/>
  <c r="C96" i="6"/>
  <c r="D96" i="6"/>
  <c r="H96" i="6"/>
  <c r="I96" i="6"/>
  <c r="J96" i="6"/>
  <c r="A97" i="6"/>
  <c r="B97" i="6"/>
  <c r="C97" i="6"/>
  <c r="D97" i="6"/>
  <c r="H97" i="6"/>
  <c r="I97" i="6"/>
  <c r="J97" i="6"/>
  <c r="A98" i="6"/>
  <c r="B98" i="6"/>
  <c r="C98" i="6"/>
  <c r="D98" i="6"/>
  <c r="H98" i="6"/>
  <c r="I98" i="6"/>
  <c r="J98" i="6"/>
  <c r="A99" i="6"/>
  <c r="B99" i="6"/>
  <c r="C99" i="6"/>
  <c r="D99" i="6"/>
  <c r="H99" i="6"/>
  <c r="I99" i="6"/>
  <c r="J99" i="6"/>
  <c r="A100" i="6"/>
  <c r="B100" i="6"/>
  <c r="C100" i="6"/>
  <c r="D100" i="6"/>
  <c r="H100" i="6"/>
  <c r="I100" i="6"/>
  <c r="J100" i="6"/>
  <c r="A101" i="6"/>
  <c r="B101" i="6"/>
  <c r="C101" i="6"/>
  <c r="D101" i="6"/>
  <c r="H101" i="6"/>
  <c r="I101" i="6"/>
  <c r="J101" i="6"/>
  <c r="A102" i="6"/>
  <c r="B102" i="6"/>
  <c r="C102" i="6"/>
  <c r="D102" i="6"/>
  <c r="H102" i="6"/>
  <c r="I102" i="6"/>
  <c r="J102" i="6"/>
  <c r="A103" i="6"/>
  <c r="B103" i="6"/>
  <c r="C103" i="6"/>
  <c r="D103" i="6"/>
  <c r="H103" i="6"/>
  <c r="I103" i="6"/>
  <c r="J103" i="6"/>
  <c r="A104" i="6"/>
  <c r="B104" i="6"/>
  <c r="C104" i="6"/>
  <c r="D104" i="6"/>
  <c r="H104" i="6"/>
  <c r="I104" i="6"/>
  <c r="J104" i="6"/>
  <c r="A105" i="6"/>
  <c r="B105" i="6"/>
  <c r="C105" i="6"/>
  <c r="D105" i="6"/>
  <c r="H105" i="6"/>
  <c r="I105" i="6"/>
  <c r="J105" i="6"/>
  <c r="A106" i="6"/>
  <c r="B106" i="6"/>
  <c r="C106" i="6"/>
  <c r="D106" i="6"/>
  <c r="H106" i="6"/>
  <c r="I106" i="6"/>
  <c r="J106" i="6"/>
  <c r="A107" i="6"/>
  <c r="B107" i="6"/>
  <c r="C107" i="6"/>
  <c r="D107" i="6"/>
  <c r="H107" i="6"/>
  <c r="I107" i="6"/>
  <c r="J107" i="6"/>
  <c r="A108" i="6"/>
  <c r="B108" i="6"/>
  <c r="C108" i="6"/>
  <c r="D108" i="6"/>
  <c r="H108" i="6"/>
  <c r="I108" i="6"/>
  <c r="J108" i="6"/>
  <c r="A109" i="6"/>
  <c r="B109" i="6"/>
  <c r="C109" i="6"/>
  <c r="D109" i="6"/>
  <c r="H109" i="6"/>
  <c r="I109" i="6"/>
  <c r="J109" i="6"/>
  <c r="A110" i="6"/>
  <c r="B110" i="6"/>
  <c r="C110" i="6"/>
  <c r="D110" i="6"/>
  <c r="H110" i="6"/>
  <c r="I110" i="6"/>
  <c r="J110" i="6"/>
  <c r="A111" i="6"/>
  <c r="B111" i="6"/>
  <c r="C111" i="6"/>
  <c r="D111" i="6"/>
  <c r="H111" i="6"/>
  <c r="I111" i="6"/>
  <c r="J111" i="6"/>
  <c r="A112" i="6"/>
  <c r="B112" i="6"/>
  <c r="C112" i="6"/>
  <c r="D112" i="6"/>
  <c r="H112" i="6"/>
  <c r="I112" i="6"/>
  <c r="J112" i="6"/>
  <c r="A113" i="6"/>
  <c r="B113" i="6"/>
  <c r="C113" i="6"/>
  <c r="D113" i="6"/>
  <c r="H113" i="6"/>
  <c r="I113" i="6"/>
  <c r="J113" i="6"/>
  <c r="A114" i="6"/>
  <c r="B114" i="6"/>
  <c r="C114" i="6"/>
  <c r="D114" i="6"/>
  <c r="H114" i="6"/>
  <c r="I114" i="6"/>
  <c r="J114" i="6"/>
  <c r="A115" i="6"/>
  <c r="B115" i="6"/>
  <c r="C115" i="6"/>
  <c r="D115" i="6"/>
  <c r="H115" i="6"/>
  <c r="I115" i="6"/>
  <c r="J115" i="6"/>
  <c r="A116" i="6"/>
  <c r="B116" i="6"/>
  <c r="C116" i="6"/>
  <c r="D116" i="6"/>
  <c r="H116" i="6"/>
  <c r="I116" i="6"/>
  <c r="J116" i="6"/>
  <c r="A117" i="6"/>
  <c r="B117" i="6"/>
  <c r="C117" i="6"/>
  <c r="D117" i="6"/>
  <c r="H117" i="6"/>
  <c r="I117" i="6"/>
  <c r="J117" i="6"/>
  <c r="A118" i="6"/>
  <c r="B118" i="6"/>
  <c r="C118" i="6"/>
  <c r="D118" i="6"/>
  <c r="H118" i="6"/>
  <c r="I118" i="6"/>
  <c r="J118" i="6"/>
  <c r="A119" i="6"/>
  <c r="B119" i="6"/>
  <c r="C119" i="6"/>
  <c r="D119" i="6"/>
  <c r="H119" i="6"/>
  <c r="I119" i="6"/>
  <c r="J119" i="6"/>
  <c r="A120" i="6"/>
  <c r="B120" i="6"/>
  <c r="C120" i="6"/>
  <c r="D120" i="6"/>
  <c r="H120" i="6"/>
  <c r="I120" i="6"/>
  <c r="J120" i="6"/>
  <c r="A121" i="6"/>
  <c r="B121" i="6"/>
  <c r="C121" i="6"/>
  <c r="D121" i="6"/>
  <c r="H121" i="6"/>
  <c r="I121" i="6"/>
  <c r="J121" i="6"/>
  <c r="A122" i="6"/>
  <c r="B122" i="6"/>
  <c r="C122" i="6"/>
  <c r="D122" i="6"/>
  <c r="H122" i="6"/>
  <c r="I122" i="6"/>
  <c r="J122" i="6"/>
  <c r="A123" i="6"/>
  <c r="B123" i="6"/>
  <c r="C123" i="6"/>
  <c r="D123" i="6"/>
  <c r="H123" i="6"/>
  <c r="I123" i="6"/>
  <c r="J123" i="6"/>
  <c r="A124" i="6"/>
  <c r="B124" i="6"/>
  <c r="C124" i="6"/>
  <c r="D124" i="6"/>
  <c r="H124" i="6"/>
  <c r="I124" i="6"/>
  <c r="J124" i="6"/>
  <c r="A125" i="6"/>
  <c r="B125" i="6"/>
  <c r="C125" i="6"/>
  <c r="D125" i="6"/>
  <c r="H125" i="6"/>
  <c r="I125" i="6"/>
  <c r="J125" i="6"/>
  <c r="A126" i="6"/>
  <c r="B126" i="6"/>
  <c r="C126" i="6"/>
  <c r="D126" i="6"/>
  <c r="H126" i="6"/>
  <c r="I126" i="6"/>
  <c r="J126" i="6"/>
  <c r="A127" i="6"/>
  <c r="B127" i="6"/>
  <c r="C127" i="6"/>
  <c r="D127" i="6"/>
  <c r="H127" i="6"/>
  <c r="I127" i="6"/>
  <c r="J127" i="6"/>
  <c r="A128" i="6"/>
  <c r="B128" i="6"/>
  <c r="C128" i="6"/>
  <c r="D128" i="6"/>
  <c r="H128" i="6"/>
  <c r="I128" i="6"/>
  <c r="J128" i="6"/>
  <c r="A129" i="6"/>
  <c r="B129" i="6"/>
  <c r="C129" i="6"/>
  <c r="D129" i="6"/>
  <c r="H129" i="6"/>
  <c r="I129" i="6"/>
  <c r="J129" i="6"/>
  <c r="A130" i="6"/>
  <c r="B130" i="6"/>
  <c r="C130" i="6"/>
  <c r="D130" i="6"/>
  <c r="H130" i="6"/>
  <c r="I130" i="6"/>
  <c r="J130" i="6"/>
  <c r="A131" i="6"/>
  <c r="B131" i="6"/>
  <c r="C131" i="6"/>
  <c r="D131" i="6"/>
  <c r="H131" i="6"/>
  <c r="I131" i="6"/>
  <c r="J131" i="6"/>
  <c r="A132" i="6"/>
  <c r="B132" i="6"/>
  <c r="C132" i="6"/>
  <c r="D132" i="6"/>
  <c r="H132" i="6"/>
  <c r="I132" i="6"/>
  <c r="J132" i="6"/>
  <c r="A133" i="6"/>
  <c r="B133" i="6"/>
  <c r="C133" i="6"/>
  <c r="D133" i="6"/>
  <c r="H133" i="6"/>
  <c r="I133" i="6"/>
  <c r="J133" i="6"/>
  <c r="A134" i="6"/>
  <c r="B134" i="6"/>
  <c r="C134" i="6"/>
  <c r="D134" i="6"/>
  <c r="H134" i="6"/>
  <c r="I134" i="6"/>
  <c r="J134" i="6"/>
  <c r="A135" i="6"/>
  <c r="B135" i="6"/>
  <c r="C135" i="6"/>
  <c r="D135" i="6"/>
  <c r="H135" i="6"/>
  <c r="I135" i="6"/>
  <c r="J135" i="6"/>
  <c r="A136" i="6"/>
  <c r="B136" i="6"/>
  <c r="C136" i="6"/>
  <c r="D136" i="6"/>
  <c r="H136" i="6"/>
  <c r="I136" i="6"/>
  <c r="J136" i="6"/>
  <c r="A137" i="6"/>
  <c r="B137" i="6"/>
  <c r="C137" i="6"/>
  <c r="D137" i="6"/>
  <c r="H137" i="6"/>
  <c r="I137" i="6"/>
  <c r="J137" i="6"/>
  <c r="A138" i="6"/>
  <c r="B138" i="6"/>
  <c r="C138" i="6"/>
  <c r="D138" i="6"/>
  <c r="H138" i="6"/>
  <c r="I138" i="6"/>
  <c r="J138" i="6"/>
  <c r="A139" i="6"/>
  <c r="B139" i="6"/>
  <c r="C139" i="6"/>
  <c r="D139" i="6"/>
  <c r="H139" i="6"/>
  <c r="I139" i="6"/>
  <c r="J139" i="6"/>
  <c r="A140" i="6"/>
  <c r="B140" i="6"/>
  <c r="C140" i="6"/>
  <c r="D140" i="6"/>
  <c r="H140" i="6"/>
  <c r="I140" i="6"/>
  <c r="J140" i="6"/>
  <c r="A141" i="6"/>
  <c r="B141" i="6"/>
  <c r="C141" i="6"/>
  <c r="D141" i="6"/>
  <c r="H141" i="6"/>
  <c r="I141" i="6"/>
  <c r="J141" i="6"/>
  <c r="A142" i="6"/>
  <c r="B142" i="6"/>
  <c r="C142" i="6"/>
  <c r="D142" i="6"/>
  <c r="H142" i="6"/>
  <c r="I142" i="6"/>
  <c r="J142" i="6"/>
  <c r="A143" i="6"/>
  <c r="B143" i="6"/>
  <c r="C143" i="6"/>
  <c r="D143" i="6"/>
  <c r="H143" i="6"/>
  <c r="I143" i="6"/>
  <c r="J143" i="6"/>
  <c r="A144" i="6"/>
  <c r="B144" i="6"/>
  <c r="C144" i="6"/>
  <c r="D144" i="6"/>
  <c r="H144" i="6"/>
  <c r="I144" i="6"/>
  <c r="J144" i="6"/>
  <c r="A145" i="6"/>
  <c r="B145" i="6"/>
  <c r="C145" i="6"/>
  <c r="D145" i="6"/>
  <c r="H145" i="6"/>
  <c r="I145" i="6"/>
  <c r="J145" i="6"/>
  <c r="A146" i="6"/>
  <c r="B146" i="6"/>
  <c r="C146" i="6"/>
  <c r="D146" i="6"/>
  <c r="H146" i="6"/>
  <c r="I146" i="6"/>
  <c r="J146" i="6"/>
  <c r="A147" i="6"/>
  <c r="B147" i="6"/>
  <c r="C147" i="6"/>
  <c r="D147" i="6"/>
  <c r="H147" i="6"/>
  <c r="I147" i="6"/>
  <c r="J147" i="6"/>
  <c r="A148" i="6"/>
  <c r="B148" i="6"/>
  <c r="C148" i="6"/>
  <c r="D148" i="6"/>
  <c r="H148" i="6"/>
  <c r="I148" i="6"/>
  <c r="J148" i="6"/>
  <c r="A149" i="6"/>
  <c r="B149" i="6"/>
  <c r="C149" i="6"/>
  <c r="D149" i="6"/>
  <c r="H149" i="6"/>
  <c r="I149" i="6"/>
  <c r="J149" i="6"/>
  <c r="A150" i="6"/>
  <c r="B150" i="6"/>
  <c r="C150" i="6"/>
  <c r="D150" i="6"/>
  <c r="H150" i="6"/>
  <c r="I150" i="6"/>
  <c r="J150" i="6"/>
  <c r="A151" i="6"/>
  <c r="B151" i="6"/>
  <c r="C151" i="6"/>
  <c r="D151" i="6"/>
  <c r="H151" i="6"/>
  <c r="I151" i="6"/>
  <c r="J151" i="6"/>
  <c r="A152" i="6"/>
  <c r="B152" i="6"/>
  <c r="C152" i="6"/>
  <c r="D152" i="6"/>
  <c r="H152" i="6"/>
  <c r="I152" i="6"/>
  <c r="J152" i="6"/>
  <c r="A153" i="6"/>
  <c r="B153" i="6"/>
  <c r="C153" i="6"/>
  <c r="D153" i="6"/>
  <c r="H153" i="6"/>
  <c r="I153" i="6"/>
  <c r="J153" i="6"/>
  <c r="A154" i="6"/>
  <c r="B154" i="6"/>
  <c r="C154" i="6"/>
  <c r="D154" i="6"/>
  <c r="H154" i="6"/>
  <c r="I154" i="6"/>
  <c r="J154" i="6"/>
  <c r="A155" i="6"/>
  <c r="B155" i="6"/>
  <c r="C155" i="6"/>
  <c r="D155" i="6"/>
  <c r="H155" i="6"/>
  <c r="I155" i="6"/>
  <c r="J155" i="6"/>
  <c r="A156" i="6"/>
  <c r="B156" i="6"/>
  <c r="C156" i="6"/>
  <c r="D156" i="6"/>
  <c r="H156" i="6"/>
  <c r="I156" i="6"/>
  <c r="J156" i="6"/>
  <c r="A157" i="6"/>
  <c r="B157" i="6"/>
  <c r="C157" i="6"/>
  <c r="D157" i="6"/>
  <c r="H157" i="6"/>
  <c r="I157" i="6"/>
  <c r="J157" i="6"/>
  <c r="A158" i="6"/>
  <c r="B158" i="6"/>
  <c r="C158" i="6"/>
  <c r="D158" i="6"/>
  <c r="H158" i="6"/>
  <c r="I158" i="6"/>
  <c r="J158" i="6"/>
  <c r="A159" i="6"/>
  <c r="B159" i="6"/>
  <c r="C159" i="6"/>
  <c r="D159" i="6"/>
  <c r="H159" i="6"/>
  <c r="I159" i="6"/>
  <c r="J159" i="6"/>
  <c r="A160" i="6"/>
  <c r="B160" i="6"/>
  <c r="C160" i="6"/>
  <c r="D160" i="6"/>
  <c r="H160" i="6"/>
  <c r="I160" i="6"/>
  <c r="J160" i="6"/>
  <c r="A161" i="6"/>
  <c r="B161" i="6"/>
  <c r="C161" i="6"/>
  <c r="D161" i="6"/>
  <c r="H161" i="6"/>
  <c r="I161" i="6"/>
  <c r="J161" i="6"/>
  <c r="A162" i="6"/>
  <c r="B162" i="6"/>
  <c r="C162" i="6"/>
  <c r="D162" i="6"/>
  <c r="H162" i="6"/>
  <c r="I162" i="6"/>
  <c r="J162" i="6"/>
  <c r="A163" i="6"/>
  <c r="B163" i="6"/>
  <c r="C163" i="6"/>
  <c r="D163" i="6"/>
  <c r="H163" i="6"/>
  <c r="I163" i="6"/>
  <c r="J163" i="6"/>
  <c r="A164" i="6"/>
  <c r="B164" i="6"/>
  <c r="C164" i="6"/>
  <c r="D164" i="6"/>
  <c r="H164" i="6"/>
  <c r="I164" i="6"/>
  <c r="J164" i="6"/>
  <c r="A165" i="6"/>
  <c r="B165" i="6"/>
  <c r="C165" i="6"/>
  <c r="D165" i="6"/>
  <c r="H165" i="6"/>
  <c r="I165" i="6"/>
  <c r="J165" i="6"/>
  <c r="A166" i="6"/>
  <c r="B166" i="6"/>
  <c r="C166" i="6"/>
  <c r="D166" i="6"/>
  <c r="H166" i="6"/>
  <c r="I166" i="6"/>
  <c r="J166" i="6"/>
  <c r="A167" i="6"/>
  <c r="B167" i="6"/>
  <c r="C167" i="6"/>
  <c r="D167" i="6"/>
  <c r="H167" i="6"/>
  <c r="I167" i="6"/>
  <c r="J167" i="6"/>
  <c r="A168" i="6"/>
  <c r="B168" i="6"/>
  <c r="C168" i="6"/>
  <c r="D168" i="6"/>
  <c r="H168" i="6"/>
  <c r="I168" i="6"/>
  <c r="J168" i="6"/>
  <c r="A169" i="6"/>
  <c r="B169" i="6"/>
  <c r="C169" i="6"/>
  <c r="D169" i="6"/>
  <c r="H169" i="6"/>
  <c r="I169" i="6"/>
  <c r="J169" i="6"/>
  <c r="A170" i="6"/>
  <c r="B170" i="6"/>
  <c r="C170" i="6"/>
  <c r="D170" i="6"/>
  <c r="H170" i="6"/>
  <c r="I170" i="6"/>
  <c r="J170" i="6"/>
  <c r="A171" i="6"/>
  <c r="B171" i="6"/>
  <c r="C171" i="6"/>
  <c r="D171" i="6"/>
  <c r="H171" i="6"/>
  <c r="I171" i="6"/>
  <c r="J171" i="6"/>
  <c r="A172" i="6"/>
  <c r="B172" i="6"/>
  <c r="C172" i="6"/>
  <c r="D172" i="6"/>
  <c r="H172" i="6"/>
  <c r="I172" i="6"/>
  <c r="J172" i="6"/>
  <c r="A173" i="6"/>
  <c r="B173" i="6"/>
  <c r="C173" i="6"/>
  <c r="D173" i="6"/>
  <c r="H173" i="6"/>
  <c r="I173" i="6"/>
  <c r="J173" i="6"/>
  <c r="A174" i="6"/>
  <c r="B174" i="6"/>
  <c r="C174" i="6"/>
  <c r="D174" i="6"/>
  <c r="H174" i="6"/>
  <c r="I174" i="6"/>
  <c r="J174" i="6"/>
  <c r="A175" i="6"/>
  <c r="B175" i="6"/>
  <c r="C175" i="6"/>
  <c r="D175" i="6"/>
  <c r="H175" i="6"/>
  <c r="I175" i="6"/>
  <c r="J175" i="6"/>
  <c r="A176" i="6"/>
  <c r="B176" i="6"/>
  <c r="C176" i="6"/>
  <c r="D176" i="6"/>
  <c r="H176" i="6"/>
  <c r="I176" i="6"/>
  <c r="J176" i="6"/>
  <c r="A177" i="6"/>
  <c r="B177" i="6"/>
  <c r="C177" i="6"/>
  <c r="D177" i="6"/>
  <c r="H177" i="6"/>
  <c r="I177" i="6"/>
  <c r="J177" i="6"/>
  <c r="A178" i="6"/>
  <c r="B178" i="6"/>
  <c r="C178" i="6"/>
  <c r="D178" i="6"/>
  <c r="H178" i="6"/>
  <c r="I178" i="6"/>
  <c r="J178" i="6"/>
  <c r="A179" i="6"/>
  <c r="B179" i="6"/>
  <c r="C179" i="6"/>
  <c r="D179" i="6"/>
  <c r="H179" i="6"/>
  <c r="I179" i="6"/>
  <c r="J179" i="6"/>
  <c r="A180" i="6"/>
  <c r="B180" i="6"/>
  <c r="C180" i="6"/>
  <c r="D180" i="6"/>
  <c r="H180" i="6"/>
  <c r="I180" i="6"/>
  <c r="J180" i="6"/>
  <c r="A181" i="6"/>
  <c r="B181" i="6"/>
  <c r="C181" i="6"/>
  <c r="D181" i="6"/>
  <c r="H181" i="6"/>
  <c r="I181" i="6"/>
  <c r="J181" i="6"/>
  <c r="A182" i="6"/>
  <c r="B182" i="6"/>
  <c r="C182" i="6"/>
  <c r="D182" i="6"/>
  <c r="H182" i="6"/>
  <c r="I182" i="6"/>
  <c r="J182" i="6"/>
  <c r="A183" i="6"/>
  <c r="B183" i="6"/>
  <c r="C183" i="6"/>
  <c r="D183" i="6"/>
  <c r="H183" i="6"/>
  <c r="I183" i="6"/>
  <c r="J183" i="6"/>
  <c r="A184" i="6"/>
  <c r="B184" i="6"/>
  <c r="C184" i="6"/>
  <c r="D184" i="6"/>
  <c r="H184" i="6"/>
  <c r="I184" i="6"/>
  <c r="J184" i="6"/>
  <c r="A185" i="6"/>
  <c r="B185" i="6"/>
  <c r="C185" i="6"/>
  <c r="D185" i="6"/>
  <c r="H185" i="6"/>
  <c r="I185" i="6"/>
  <c r="J185" i="6"/>
  <c r="A186" i="6"/>
  <c r="B186" i="6"/>
  <c r="C186" i="6"/>
  <c r="D186" i="6"/>
  <c r="H186" i="6"/>
  <c r="I186" i="6"/>
  <c r="J186" i="6"/>
  <c r="A187" i="6"/>
  <c r="B187" i="6"/>
  <c r="C187" i="6"/>
  <c r="D187" i="6"/>
  <c r="H187" i="6"/>
  <c r="I187" i="6"/>
  <c r="J187" i="6"/>
  <c r="A188" i="6"/>
  <c r="B188" i="6"/>
  <c r="C188" i="6"/>
  <c r="D188" i="6"/>
  <c r="H188" i="6"/>
  <c r="I188" i="6"/>
  <c r="J188" i="6"/>
  <c r="A189" i="6"/>
  <c r="B189" i="6"/>
  <c r="C189" i="6"/>
  <c r="D189" i="6"/>
  <c r="H189" i="6"/>
  <c r="I189" i="6"/>
  <c r="J189" i="6"/>
  <c r="A190" i="6"/>
  <c r="B190" i="6"/>
  <c r="C190" i="6"/>
  <c r="D190" i="6"/>
  <c r="H190" i="6"/>
  <c r="I190" i="6"/>
  <c r="J190" i="6"/>
  <c r="A191" i="6"/>
  <c r="B191" i="6"/>
  <c r="C191" i="6"/>
  <c r="D191" i="6"/>
  <c r="H191" i="6"/>
  <c r="I191" i="6"/>
  <c r="J191" i="6"/>
  <c r="A192" i="6"/>
  <c r="B192" i="6"/>
  <c r="C192" i="6"/>
  <c r="D192" i="6"/>
  <c r="H192" i="6"/>
  <c r="I192" i="6"/>
  <c r="J192" i="6"/>
  <c r="A193" i="6"/>
  <c r="B193" i="6"/>
  <c r="C193" i="6"/>
  <c r="D193" i="6"/>
  <c r="H193" i="6"/>
  <c r="I193" i="6"/>
  <c r="J193" i="6"/>
  <c r="A194" i="6"/>
  <c r="B194" i="6"/>
  <c r="C194" i="6"/>
  <c r="D194" i="6"/>
  <c r="H194" i="6"/>
  <c r="I194" i="6"/>
  <c r="J194" i="6"/>
  <c r="A195" i="6"/>
  <c r="B195" i="6"/>
  <c r="C195" i="6"/>
  <c r="D195" i="6"/>
  <c r="H195" i="6"/>
  <c r="I195" i="6"/>
  <c r="J195" i="6"/>
  <c r="A196" i="6"/>
  <c r="B196" i="6"/>
  <c r="C196" i="6"/>
  <c r="D196" i="6"/>
  <c r="H196" i="6"/>
  <c r="I196" i="6"/>
  <c r="J196" i="6"/>
  <c r="A197" i="6"/>
  <c r="B197" i="6"/>
  <c r="C197" i="6"/>
  <c r="D197" i="6"/>
  <c r="H197" i="6"/>
  <c r="I197" i="6"/>
  <c r="J197" i="6"/>
  <c r="A198" i="6"/>
  <c r="B198" i="6"/>
  <c r="C198" i="6"/>
  <c r="D198" i="6"/>
  <c r="H198" i="6"/>
  <c r="I198" i="6"/>
  <c r="J198" i="6"/>
  <c r="A199" i="6"/>
  <c r="B199" i="6"/>
  <c r="C199" i="6"/>
  <c r="D199" i="6"/>
  <c r="H199" i="6"/>
  <c r="I199" i="6"/>
  <c r="J199" i="6"/>
  <c r="A200" i="6"/>
  <c r="B200" i="6"/>
  <c r="C200" i="6"/>
  <c r="D200" i="6"/>
  <c r="H200" i="6"/>
  <c r="I200" i="6"/>
  <c r="J200" i="6"/>
  <c r="A201" i="6"/>
  <c r="B201" i="6"/>
  <c r="C201" i="6"/>
  <c r="D201" i="6"/>
  <c r="H201" i="6"/>
  <c r="I201" i="6"/>
  <c r="J201" i="6"/>
  <c r="A202" i="6"/>
  <c r="B202" i="6"/>
  <c r="C202" i="6"/>
  <c r="D202" i="6"/>
  <c r="H202" i="6"/>
  <c r="I202" i="6"/>
  <c r="J202" i="6"/>
  <c r="A203" i="6"/>
  <c r="B203" i="6"/>
  <c r="C203" i="6"/>
  <c r="D203" i="6"/>
  <c r="H203" i="6"/>
  <c r="I203" i="6"/>
  <c r="J203" i="6"/>
  <c r="A204" i="6"/>
  <c r="B204" i="6"/>
  <c r="C204" i="6"/>
  <c r="D204" i="6"/>
  <c r="H204" i="6"/>
  <c r="I204" i="6"/>
  <c r="J204" i="6"/>
  <c r="A205" i="6"/>
  <c r="B205" i="6"/>
  <c r="C205" i="6"/>
  <c r="D205" i="6"/>
  <c r="H205" i="6"/>
  <c r="I205" i="6"/>
  <c r="J205" i="6"/>
  <c r="A206" i="6"/>
  <c r="B206" i="6"/>
  <c r="C206" i="6"/>
  <c r="D206" i="6"/>
  <c r="H206" i="6"/>
  <c r="I206" i="6"/>
  <c r="J206" i="6"/>
  <c r="A207" i="6"/>
  <c r="B207" i="6"/>
  <c r="C207" i="6"/>
  <c r="D207" i="6"/>
  <c r="H207" i="6"/>
  <c r="I207" i="6"/>
  <c r="J207" i="6"/>
  <c r="A208" i="6"/>
  <c r="B208" i="6"/>
  <c r="C208" i="6"/>
  <c r="D208" i="6"/>
  <c r="H208" i="6"/>
  <c r="I208" i="6"/>
  <c r="J208" i="6"/>
  <c r="A209" i="6"/>
  <c r="B209" i="6"/>
  <c r="C209" i="6"/>
  <c r="D209" i="6"/>
  <c r="H209" i="6"/>
  <c r="I209" i="6"/>
  <c r="J209" i="6"/>
  <c r="A210" i="6"/>
  <c r="B210" i="6"/>
  <c r="C210" i="6"/>
  <c r="D210" i="6"/>
  <c r="H210" i="6"/>
  <c r="I210" i="6"/>
  <c r="J210" i="6"/>
  <c r="A211" i="6"/>
  <c r="B211" i="6"/>
  <c r="C211" i="6"/>
  <c r="D211" i="6"/>
  <c r="H211" i="6"/>
  <c r="I211" i="6"/>
  <c r="J211" i="6"/>
  <c r="A212" i="6"/>
  <c r="B212" i="6"/>
  <c r="C212" i="6"/>
  <c r="D212" i="6"/>
  <c r="H212" i="6"/>
  <c r="I212" i="6"/>
  <c r="J212" i="6"/>
  <c r="A213" i="6"/>
  <c r="B213" i="6"/>
  <c r="C213" i="6"/>
  <c r="D213" i="6"/>
  <c r="H213" i="6"/>
  <c r="I213" i="6"/>
  <c r="J213" i="6"/>
  <c r="A214" i="6"/>
  <c r="B214" i="6"/>
  <c r="C214" i="6"/>
  <c r="D214" i="6"/>
  <c r="H214" i="6"/>
  <c r="I214" i="6"/>
  <c r="J214" i="6"/>
  <c r="A215" i="6"/>
  <c r="B215" i="6"/>
  <c r="C215" i="6"/>
  <c r="D215" i="6"/>
  <c r="H215" i="6"/>
  <c r="I215" i="6"/>
  <c r="J215" i="6"/>
  <c r="A216" i="6"/>
  <c r="B216" i="6"/>
  <c r="C216" i="6"/>
  <c r="D216" i="6"/>
  <c r="H216" i="6"/>
  <c r="I216" i="6"/>
  <c r="J216" i="6"/>
  <c r="A217" i="6"/>
  <c r="B217" i="6"/>
  <c r="C217" i="6"/>
  <c r="D217" i="6"/>
  <c r="H217" i="6"/>
  <c r="I217" i="6"/>
  <c r="J217" i="6"/>
  <c r="A218" i="6"/>
  <c r="B218" i="6"/>
  <c r="C218" i="6"/>
  <c r="D218" i="6"/>
  <c r="H218" i="6"/>
  <c r="I218" i="6"/>
  <c r="J218" i="6"/>
  <c r="A219" i="6"/>
  <c r="B219" i="6"/>
  <c r="C219" i="6"/>
  <c r="D219" i="6"/>
  <c r="H219" i="6"/>
  <c r="I219" i="6"/>
  <c r="J219" i="6"/>
  <c r="A220" i="6"/>
  <c r="B220" i="6"/>
  <c r="C220" i="6"/>
  <c r="D220" i="6"/>
  <c r="H220" i="6"/>
  <c r="I220" i="6"/>
  <c r="J220" i="6"/>
  <c r="A221" i="6"/>
  <c r="B221" i="6"/>
  <c r="C221" i="6"/>
  <c r="D221" i="6"/>
  <c r="H221" i="6"/>
  <c r="I221" i="6"/>
  <c r="J221" i="6"/>
  <c r="A222" i="6"/>
  <c r="B222" i="6"/>
  <c r="C222" i="6"/>
  <c r="D222" i="6"/>
  <c r="H222" i="6"/>
  <c r="I222" i="6"/>
  <c r="J222" i="6"/>
  <c r="A223" i="6"/>
  <c r="B223" i="6"/>
  <c r="C223" i="6"/>
  <c r="D223" i="6"/>
  <c r="H223" i="6"/>
  <c r="I223" i="6"/>
  <c r="J223" i="6"/>
  <c r="A224" i="6"/>
  <c r="B224" i="6"/>
  <c r="C224" i="6"/>
  <c r="D224" i="6"/>
  <c r="H224" i="6"/>
  <c r="I224" i="6"/>
  <c r="J224" i="6"/>
  <c r="A225" i="6"/>
  <c r="B225" i="6"/>
  <c r="C225" i="6"/>
  <c r="D225" i="6"/>
  <c r="H225" i="6"/>
  <c r="I225" i="6"/>
  <c r="J225" i="6"/>
  <c r="A226" i="6"/>
  <c r="B226" i="6"/>
  <c r="C226" i="6"/>
  <c r="D226" i="6"/>
  <c r="H226" i="6"/>
  <c r="I226" i="6"/>
  <c r="J226" i="6"/>
  <c r="A227" i="6"/>
  <c r="B227" i="6"/>
  <c r="C227" i="6"/>
  <c r="D227" i="6"/>
  <c r="H227" i="6"/>
  <c r="I227" i="6"/>
  <c r="J227" i="6"/>
  <c r="A228" i="6"/>
  <c r="B228" i="6"/>
  <c r="C228" i="6"/>
  <c r="D228" i="6"/>
  <c r="H228" i="6"/>
  <c r="I228" i="6"/>
  <c r="J228" i="6"/>
  <c r="A229" i="6"/>
  <c r="B229" i="6"/>
  <c r="C229" i="6"/>
  <c r="D229" i="6"/>
  <c r="H229" i="6"/>
  <c r="I229" i="6"/>
  <c r="J229" i="6"/>
  <c r="A230" i="6"/>
  <c r="B230" i="6"/>
  <c r="C230" i="6"/>
  <c r="D230" i="6"/>
  <c r="H230" i="6"/>
  <c r="I230" i="6"/>
  <c r="J230" i="6"/>
  <c r="A231" i="6"/>
  <c r="B231" i="6"/>
  <c r="C231" i="6"/>
  <c r="D231" i="6"/>
  <c r="H231" i="6"/>
  <c r="I231" i="6"/>
  <c r="J231" i="6"/>
  <c r="A232" i="6"/>
  <c r="B232" i="6"/>
  <c r="C232" i="6"/>
  <c r="D232" i="6"/>
  <c r="H232" i="6"/>
  <c r="I232" i="6"/>
  <c r="J232" i="6"/>
  <c r="A233" i="6"/>
  <c r="B233" i="6"/>
  <c r="C233" i="6"/>
  <c r="D233" i="6"/>
  <c r="H233" i="6"/>
  <c r="I233" i="6"/>
  <c r="J233" i="6"/>
  <c r="A234" i="6"/>
  <c r="B234" i="6"/>
  <c r="C234" i="6"/>
  <c r="D234" i="6"/>
  <c r="H234" i="6"/>
  <c r="I234" i="6"/>
  <c r="J234" i="6"/>
  <c r="A235" i="6"/>
  <c r="B235" i="6"/>
  <c r="C235" i="6"/>
  <c r="D235" i="6"/>
  <c r="H235" i="6"/>
  <c r="I235" i="6"/>
  <c r="J235" i="6"/>
  <c r="A236" i="6"/>
  <c r="B236" i="6"/>
  <c r="C236" i="6"/>
  <c r="D236" i="6"/>
  <c r="H236" i="6"/>
  <c r="I236" i="6"/>
  <c r="J236" i="6"/>
  <c r="A237" i="6"/>
  <c r="B237" i="6"/>
  <c r="C237" i="6"/>
  <c r="D237" i="6"/>
  <c r="H237" i="6"/>
  <c r="I237" i="6"/>
  <c r="J237" i="6"/>
  <c r="A238" i="6"/>
  <c r="B238" i="6"/>
  <c r="C238" i="6"/>
  <c r="D238" i="6"/>
  <c r="H238" i="6"/>
  <c r="I238" i="6"/>
  <c r="J238" i="6"/>
  <c r="A239" i="6"/>
  <c r="B239" i="6"/>
  <c r="C239" i="6"/>
  <c r="D239" i="6"/>
  <c r="H239" i="6"/>
  <c r="I239" i="6"/>
  <c r="J239" i="6"/>
  <c r="A240" i="6"/>
  <c r="B240" i="6"/>
  <c r="C240" i="6"/>
  <c r="D240" i="6"/>
  <c r="H240" i="6"/>
  <c r="I240" i="6"/>
  <c r="J240" i="6"/>
  <c r="A241" i="6"/>
  <c r="B241" i="6"/>
  <c r="C241" i="6"/>
  <c r="D241" i="6"/>
  <c r="H241" i="6"/>
  <c r="I241" i="6"/>
  <c r="J241" i="6"/>
  <c r="A242" i="6"/>
  <c r="B242" i="6"/>
  <c r="C242" i="6"/>
  <c r="D242" i="6"/>
  <c r="H242" i="6"/>
  <c r="I242" i="6"/>
  <c r="J242" i="6"/>
  <c r="A243" i="6"/>
  <c r="B243" i="6"/>
  <c r="C243" i="6"/>
  <c r="D243" i="6"/>
  <c r="H243" i="6"/>
  <c r="I243" i="6"/>
  <c r="J243" i="6"/>
  <c r="A244" i="6"/>
  <c r="B244" i="6"/>
  <c r="C244" i="6"/>
  <c r="D244" i="6"/>
  <c r="H244" i="6"/>
  <c r="I244" i="6"/>
  <c r="J244" i="6"/>
  <c r="A245" i="6"/>
  <c r="B245" i="6"/>
  <c r="C245" i="6"/>
  <c r="D245" i="6"/>
  <c r="H245" i="6"/>
  <c r="I245" i="6"/>
  <c r="J245" i="6"/>
  <c r="A246" i="6"/>
  <c r="B246" i="6"/>
  <c r="C246" i="6"/>
  <c r="D246" i="6"/>
  <c r="H246" i="6"/>
  <c r="I246" i="6"/>
  <c r="J246" i="6"/>
  <c r="A247" i="6"/>
  <c r="B247" i="6"/>
  <c r="C247" i="6"/>
  <c r="D247" i="6"/>
  <c r="H247" i="6"/>
  <c r="I247" i="6"/>
  <c r="J247" i="6"/>
  <c r="A248" i="6"/>
  <c r="B248" i="6"/>
  <c r="C248" i="6"/>
  <c r="D248" i="6"/>
  <c r="H248" i="6"/>
  <c r="I248" i="6"/>
  <c r="J248" i="6"/>
  <c r="A249" i="6"/>
  <c r="B249" i="6"/>
  <c r="C249" i="6"/>
  <c r="D249" i="6"/>
  <c r="H249" i="6"/>
  <c r="I249" i="6"/>
  <c r="J249" i="6"/>
  <c r="A250" i="6"/>
  <c r="B250" i="6"/>
  <c r="C250" i="6"/>
  <c r="D250" i="6"/>
  <c r="H250" i="6"/>
  <c r="I250" i="6"/>
  <c r="J250" i="6"/>
  <c r="A251" i="6"/>
  <c r="B251" i="6"/>
  <c r="C251" i="6"/>
  <c r="D251" i="6"/>
  <c r="H251" i="6"/>
  <c r="I251" i="6"/>
  <c r="J251" i="6"/>
  <c r="A252" i="6"/>
  <c r="B252" i="6"/>
  <c r="C252" i="6"/>
  <c r="D252" i="6"/>
  <c r="H252" i="6"/>
  <c r="I252" i="6"/>
  <c r="J252" i="6"/>
  <c r="A253" i="6"/>
  <c r="B253" i="6"/>
  <c r="C253" i="6"/>
  <c r="D253" i="6"/>
  <c r="H253" i="6"/>
  <c r="I253" i="6"/>
  <c r="J253" i="6"/>
  <c r="A254" i="6"/>
  <c r="B254" i="6"/>
  <c r="C254" i="6"/>
  <c r="D254" i="6"/>
  <c r="H254" i="6"/>
  <c r="I254" i="6"/>
  <c r="J254" i="6"/>
  <c r="A255" i="6"/>
  <c r="B255" i="6"/>
  <c r="C255" i="6"/>
  <c r="D255" i="6"/>
  <c r="H255" i="6"/>
  <c r="I255" i="6"/>
  <c r="J255" i="6"/>
  <c r="A256" i="6"/>
  <c r="B256" i="6"/>
  <c r="C256" i="6"/>
  <c r="D256" i="6"/>
  <c r="H256" i="6"/>
  <c r="I256" i="6"/>
  <c r="J256" i="6"/>
  <c r="A257" i="6"/>
  <c r="B257" i="6"/>
  <c r="C257" i="6"/>
  <c r="D257" i="6"/>
  <c r="H257" i="6"/>
  <c r="I257" i="6"/>
  <c r="J257" i="6"/>
  <c r="A258" i="6"/>
  <c r="B258" i="6"/>
  <c r="C258" i="6"/>
  <c r="D258" i="6"/>
  <c r="H258" i="6"/>
  <c r="I258" i="6"/>
  <c r="J258" i="6"/>
  <c r="A259" i="6"/>
  <c r="B259" i="6"/>
  <c r="C259" i="6"/>
  <c r="D259" i="6"/>
  <c r="H259" i="6"/>
  <c r="I259" i="6"/>
  <c r="J259" i="6"/>
  <c r="A260" i="6"/>
  <c r="B260" i="6"/>
  <c r="C260" i="6"/>
  <c r="D260" i="6"/>
  <c r="H260" i="6"/>
  <c r="I260" i="6"/>
  <c r="J260" i="6"/>
  <c r="A261" i="6"/>
  <c r="B261" i="6"/>
  <c r="C261" i="6"/>
  <c r="D261" i="6"/>
  <c r="H261" i="6"/>
  <c r="I261" i="6"/>
  <c r="J261" i="6"/>
  <c r="A262" i="6"/>
  <c r="B262" i="6"/>
  <c r="C262" i="6"/>
  <c r="D262" i="6"/>
  <c r="H262" i="6"/>
  <c r="I262" i="6"/>
  <c r="J262" i="6"/>
  <c r="A263" i="6"/>
  <c r="B263" i="6"/>
  <c r="C263" i="6"/>
  <c r="D263" i="6"/>
  <c r="H263" i="6"/>
  <c r="I263" i="6"/>
  <c r="J263" i="6"/>
  <c r="A264" i="6"/>
  <c r="B264" i="6"/>
  <c r="C264" i="6"/>
  <c r="D264" i="6"/>
  <c r="H264" i="6"/>
  <c r="I264" i="6"/>
  <c r="J264" i="6"/>
  <c r="A265" i="6"/>
  <c r="B265" i="6"/>
  <c r="C265" i="6"/>
  <c r="D265" i="6"/>
  <c r="H265" i="6"/>
  <c r="I265" i="6"/>
  <c r="J265" i="6"/>
  <c r="A266" i="6"/>
  <c r="B266" i="6"/>
  <c r="C266" i="6"/>
  <c r="D266" i="6"/>
  <c r="H266" i="6"/>
  <c r="I266" i="6"/>
  <c r="J266" i="6"/>
  <c r="A267" i="6"/>
  <c r="B267" i="6"/>
  <c r="C267" i="6"/>
  <c r="D267" i="6"/>
  <c r="H267" i="6"/>
  <c r="I267" i="6"/>
  <c r="J267" i="6"/>
  <c r="A268" i="6"/>
  <c r="B268" i="6"/>
  <c r="C268" i="6"/>
  <c r="D268" i="6"/>
  <c r="H268" i="6"/>
  <c r="I268" i="6"/>
  <c r="J268" i="6"/>
  <c r="A269" i="6"/>
  <c r="B269" i="6"/>
  <c r="C269" i="6"/>
  <c r="D269" i="6"/>
  <c r="H269" i="6"/>
  <c r="I269" i="6"/>
  <c r="J269" i="6"/>
  <c r="A270" i="6"/>
  <c r="B270" i="6"/>
  <c r="C270" i="6"/>
  <c r="D270" i="6"/>
  <c r="H270" i="6"/>
  <c r="I270" i="6"/>
  <c r="J270" i="6"/>
  <c r="A271" i="6"/>
  <c r="B271" i="6"/>
  <c r="C271" i="6"/>
  <c r="D271" i="6"/>
  <c r="H271" i="6"/>
  <c r="I271" i="6"/>
  <c r="J271" i="6"/>
  <c r="A272" i="6"/>
  <c r="B272" i="6"/>
  <c r="C272" i="6"/>
  <c r="D272" i="6"/>
  <c r="H272" i="6"/>
  <c r="I272" i="6"/>
  <c r="J272" i="6"/>
  <c r="A273" i="6"/>
  <c r="B273" i="6"/>
  <c r="C273" i="6"/>
  <c r="D273" i="6"/>
  <c r="H273" i="6"/>
  <c r="I273" i="6"/>
  <c r="J273" i="6"/>
  <c r="A274" i="6"/>
  <c r="B274" i="6"/>
  <c r="C274" i="6"/>
  <c r="D274" i="6"/>
  <c r="H274" i="6"/>
  <c r="I274" i="6"/>
  <c r="J274" i="6"/>
  <c r="A275" i="6"/>
  <c r="B275" i="6"/>
  <c r="C275" i="6"/>
  <c r="D275" i="6"/>
  <c r="H275" i="6"/>
  <c r="I275" i="6"/>
  <c r="J275" i="6"/>
  <c r="A276" i="6"/>
  <c r="B276" i="6"/>
  <c r="C276" i="6"/>
  <c r="D276" i="6"/>
  <c r="H276" i="6"/>
  <c r="I276" i="6"/>
  <c r="J276" i="6"/>
  <c r="A277" i="6"/>
  <c r="B277" i="6"/>
  <c r="C277" i="6"/>
  <c r="D277" i="6"/>
  <c r="H277" i="6"/>
  <c r="I277" i="6"/>
  <c r="J277" i="6"/>
  <c r="A278" i="6"/>
  <c r="B278" i="6"/>
  <c r="C278" i="6"/>
  <c r="D278" i="6"/>
  <c r="H278" i="6"/>
  <c r="I278" i="6"/>
  <c r="J278" i="6"/>
  <c r="A279" i="6"/>
  <c r="B279" i="6"/>
  <c r="C279" i="6"/>
  <c r="D279" i="6"/>
  <c r="H279" i="6"/>
  <c r="I279" i="6"/>
  <c r="J279" i="6"/>
  <c r="A280" i="6"/>
  <c r="B280" i="6"/>
  <c r="C280" i="6"/>
  <c r="D280" i="6"/>
  <c r="H280" i="6"/>
  <c r="I280" i="6"/>
  <c r="J280" i="6"/>
  <c r="A281" i="6"/>
  <c r="B281" i="6"/>
  <c r="C281" i="6"/>
  <c r="D281" i="6"/>
  <c r="H281" i="6"/>
  <c r="I281" i="6"/>
  <c r="J281" i="6"/>
  <c r="A282" i="6"/>
  <c r="B282" i="6"/>
  <c r="C282" i="6"/>
  <c r="D282" i="6"/>
  <c r="H282" i="6"/>
  <c r="I282" i="6"/>
  <c r="J282" i="6"/>
  <c r="A283" i="6"/>
  <c r="B283" i="6"/>
  <c r="C283" i="6"/>
  <c r="D283" i="6"/>
  <c r="H283" i="6"/>
  <c r="I283" i="6"/>
  <c r="J283" i="6"/>
  <c r="A284" i="6"/>
  <c r="B284" i="6"/>
  <c r="C284" i="6"/>
  <c r="D284" i="6"/>
  <c r="H284" i="6"/>
  <c r="I284" i="6"/>
  <c r="J284" i="6"/>
  <c r="A285" i="6"/>
  <c r="B285" i="6"/>
  <c r="C285" i="6"/>
  <c r="D285" i="6"/>
  <c r="H285" i="6"/>
  <c r="I285" i="6"/>
  <c r="J285" i="6"/>
  <c r="A286" i="6"/>
  <c r="B286" i="6"/>
  <c r="C286" i="6"/>
  <c r="D286" i="6"/>
  <c r="H286" i="6"/>
  <c r="I286" i="6"/>
  <c r="J286" i="6"/>
  <c r="A287" i="6"/>
  <c r="B287" i="6"/>
  <c r="C287" i="6"/>
  <c r="D287" i="6"/>
  <c r="H287" i="6"/>
  <c r="I287" i="6"/>
  <c r="J287" i="6"/>
  <c r="A288" i="6"/>
  <c r="B288" i="6"/>
  <c r="C288" i="6"/>
  <c r="D288" i="6"/>
  <c r="H288" i="6"/>
  <c r="I288" i="6"/>
  <c r="J288" i="6"/>
  <c r="A289" i="6"/>
  <c r="B289" i="6"/>
  <c r="C289" i="6"/>
  <c r="D289" i="6"/>
  <c r="H289" i="6"/>
  <c r="I289" i="6"/>
  <c r="J289" i="6"/>
  <c r="A290" i="6"/>
  <c r="B290" i="6"/>
  <c r="C290" i="6"/>
  <c r="D290" i="6"/>
  <c r="H290" i="6"/>
  <c r="I290" i="6"/>
  <c r="J290" i="6"/>
  <c r="A291" i="6"/>
  <c r="B291" i="6"/>
  <c r="C291" i="6"/>
  <c r="D291" i="6"/>
  <c r="H291" i="6"/>
  <c r="I291" i="6"/>
  <c r="J291" i="6"/>
  <c r="A292" i="6"/>
  <c r="B292" i="6"/>
  <c r="C292" i="6"/>
  <c r="D292" i="6"/>
  <c r="H292" i="6"/>
  <c r="I292" i="6"/>
  <c r="J292" i="6"/>
  <c r="A293" i="6"/>
  <c r="B293" i="6"/>
  <c r="C293" i="6"/>
  <c r="D293" i="6"/>
  <c r="H293" i="6"/>
  <c r="I293" i="6"/>
  <c r="J293" i="6"/>
  <c r="A294" i="6"/>
  <c r="B294" i="6"/>
  <c r="C294" i="6"/>
  <c r="D294" i="6"/>
  <c r="H294" i="6"/>
  <c r="I294" i="6"/>
  <c r="J294" i="6"/>
  <c r="A295" i="6"/>
  <c r="B295" i="6"/>
  <c r="C295" i="6"/>
  <c r="D295" i="6"/>
  <c r="H295" i="6"/>
  <c r="I295" i="6"/>
  <c r="J295" i="6"/>
  <c r="A296" i="6"/>
  <c r="B296" i="6"/>
  <c r="C296" i="6"/>
  <c r="D296" i="6"/>
  <c r="H296" i="6"/>
  <c r="I296" i="6"/>
  <c r="J296" i="6"/>
  <c r="A297" i="6"/>
  <c r="B297" i="6"/>
  <c r="C297" i="6"/>
  <c r="D297" i="6"/>
  <c r="H297" i="6"/>
  <c r="I297" i="6"/>
  <c r="J297" i="6"/>
  <c r="A298" i="6"/>
  <c r="B298" i="6"/>
  <c r="C298" i="6"/>
  <c r="D298" i="6"/>
  <c r="H298" i="6"/>
  <c r="I298" i="6"/>
  <c r="J298" i="6"/>
  <c r="A299" i="6"/>
  <c r="B299" i="6"/>
  <c r="C299" i="6"/>
  <c r="D299" i="6"/>
  <c r="H299" i="6"/>
  <c r="I299" i="6"/>
  <c r="J299" i="6"/>
  <c r="A300" i="6"/>
  <c r="B300" i="6"/>
  <c r="C300" i="6"/>
  <c r="D300" i="6"/>
  <c r="H300" i="6"/>
  <c r="I300" i="6"/>
  <c r="J300" i="6"/>
  <c r="A301" i="6"/>
  <c r="B301" i="6"/>
  <c r="C301" i="6"/>
  <c r="D301" i="6"/>
  <c r="H301" i="6"/>
  <c r="I301" i="6"/>
  <c r="J301" i="6"/>
  <c r="A302" i="6"/>
  <c r="B302" i="6"/>
  <c r="C302" i="6"/>
  <c r="D302" i="6"/>
  <c r="H302" i="6"/>
  <c r="I302" i="6"/>
  <c r="J302" i="6"/>
  <c r="A303" i="6"/>
  <c r="B303" i="6"/>
  <c r="C303" i="6"/>
  <c r="D303" i="6"/>
  <c r="H303" i="6"/>
  <c r="I303" i="6"/>
  <c r="J303" i="6"/>
  <c r="A304" i="6"/>
  <c r="B304" i="6"/>
  <c r="C304" i="6"/>
  <c r="D304" i="6"/>
  <c r="H304" i="6"/>
  <c r="I304" i="6"/>
  <c r="J304" i="6"/>
  <c r="A305" i="6"/>
  <c r="B305" i="6"/>
  <c r="C305" i="6"/>
  <c r="D305" i="6"/>
  <c r="H305" i="6"/>
  <c r="I305" i="6"/>
  <c r="J305" i="6"/>
  <c r="A306" i="6"/>
  <c r="B306" i="6"/>
  <c r="C306" i="6"/>
  <c r="D306" i="6"/>
  <c r="H306" i="6"/>
  <c r="I306" i="6"/>
  <c r="J306" i="6"/>
  <c r="A307" i="6"/>
  <c r="B307" i="6"/>
  <c r="C307" i="6"/>
  <c r="D307" i="6"/>
  <c r="H307" i="6"/>
  <c r="I307" i="6"/>
  <c r="J307" i="6"/>
  <c r="A308" i="6"/>
  <c r="B308" i="6"/>
  <c r="C308" i="6"/>
  <c r="D308" i="6"/>
  <c r="H308" i="6"/>
  <c r="I308" i="6"/>
  <c r="J308" i="6"/>
  <c r="A309" i="6"/>
  <c r="B309" i="6"/>
  <c r="C309" i="6"/>
  <c r="D309" i="6"/>
  <c r="H309" i="6"/>
  <c r="I309" i="6"/>
  <c r="J309" i="6"/>
  <c r="A310" i="6"/>
  <c r="B310" i="6"/>
  <c r="C310" i="6"/>
  <c r="D310" i="6"/>
  <c r="H310" i="6"/>
  <c r="I310" i="6"/>
  <c r="J310" i="6"/>
  <c r="A311" i="6"/>
  <c r="B311" i="6"/>
  <c r="C311" i="6"/>
  <c r="D311" i="6"/>
  <c r="H311" i="6"/>
  <c r="I311" i="6"/>
  <c r="J311" i="6"/>
  <c r="A312" i="6"/>
  <c r="B312" i="6"/>
  <c r="C312" i="6"/>
  <c r="D312" i="6"/>
  <c r="H312" i="6"/>
  <c r="I312" i="6"/>
  <c r="J312" i="6"/>
  <c r="A313" i="6"/>
  <c r="B313" i="6"/>
  <c r="C313" i="6"/>
  <c r="D313" i="6"/>
  <c r="H313" i="6"/>
  <c r="I313" i="6"/>
  <c r="J313" i="6"/>
  <c r="A314" i="6"/>
  <c r="B314" i="6"/>
  <c r="C314" i="6"/>
  <c r="D314" i="6"/>
  <c r="H314" i="6"/>
  <c r="I314" i="6"/>
  <c r="J314" i="6"/>
  <c r="A315" i="6"/>
  <c r="B315" i="6"/>
  <c r="C315" i="6"/>
  <c r="D315" i="6"/>
  <c r="H315" i="6"/>
  <c r="I315" i="6"/>
  <c r="J315" i="6"/>
  <c r="A316" i="6"/>
  <c r="B316" i="6"/>
  <c r="C316" i="6"/>
  <c r="D316" i="6"/>
  <c r="H316" i="6"/>
  <c r="I316" i="6"/>
  <c r="J316" i="6"/>
  <c r="A317" i="6"/>
  <c r="B317" i="6"/>
  <c r="C317" i="6"/>
  <c r="D317" i="6"/>
  <c r="H317" i="6"/>
  <c r="I317" i="6"/>
  <c r="J317" i="6"/>
  <c r="A318" i="6"/>
  <c r="B318" i="6"/>
  <c r="C318" i="6"/>
  <c r="D318" i="6"/>
  <c r="H318" i="6"/>
  <c r="I318" i="6"/>
  <c r="J318" i="6"/>
  <c r="A319" i="6"/>
  <c r="B319" i="6"/>
  <c r="C319" i="6"/>
  <c r="D319" i="6"/>
  <c r="H319" i="6"/>
  <c r="I319" i="6"/>
  <c r="J319" i="6"/>
  <c r="A320" i="6"/>
  <c r="B320" i="6"/>
  <c r="C320" i="6"/>
  <c r="D320" i="6"/>
  <c r="H320" i="6"/>
  <c r="I320" i="6"/>
  <c r="J320" i="6"/>
  <c r="A321" i="6"/>
  <c r="B321" i="6"/>
  <c r="C321" i="6"/>
  <c r="D321" i="6"/>
  <c r="H321" i="6"/>
  <c r="I321" i="6"/>
  <c r="J321" i="6"/>
  <c r="A322" i="6"/>
  <c r="B322" i="6"/>
  <c r="C322" i="6"/>
  <c r="D322" i="6"/>
  <c r="H322" i="6"/>
  <c r="I322" i="6"/>
  <c r="J322" i="6"/>
  <c r="A323" i="6"/>
  <c r="B323" i="6"/>
  <c r="C323" i="6"/>
  <c r="D323" i="6"/>
  <c r="H323" i="6"/>
  <c r="I323" i="6"/>
  <c r="J323" i="6"/>
  <c r="A324" i="6"/>
  <c r="B324" i="6"/>
  <c r="C324" i="6"/>
  <c r="D324" i="6"/>
  <c r="H324" i="6"/>
  <c r="I324" i="6"/>
  <c r="J324" i="6"/>
  <c r="A325" i="6"/>
  <c r="B325" i="6"/>
  <c r="C325" i="6"/>
  <c r="D325" i="6"/>
  <c r="H325" i="6"/>
  <c r="I325" i="6"/>
  <c r="J325" i="6"/>
  <c r="A326" i="6"/>
  <c r="B326" i="6"/>
  <c r="C326" i="6"/>
  <c r="D326" i="6"/>
  <c r="H326" i="6"/>
  <c r="I326" i="6"/>
  <c r="J326" i="6"/>
  <c r="A327" i="6"/>
  <c r="B327" i="6"/>
  <c r="C327" i="6"/>
  <c r="D327" i="6"/>
  <c r="H327" i="6"/>
  <c r="I327" i="6"/>
  <c r="J327" i="6"/>
  <c r="A328" i="6"/>
  <c r="B328" i="6"/>
  <c r="C328" i="6"/>
  <c r="D328" i="6"/>
  <c r="H328" i="6"/>
  <c r="I328" i="6"/>
  <c r="J328" i="6"/>
  <c r="A329" i="6"/>
  <c r="B329" i="6"/>
  <c r="C329" i="6"/>
  <c r="D329" i="6"/>
  <c r="H329" i="6"/>
  <c r="I329" i="6"/>
  <c r="J329" i="6"/>
  <c r="A330" i="6"/>
  <c r="B330" i="6"/>
  <c r="C330" i="6"/>
  <c r="D330" i="6"/>
  <c r="H330" i="6"/>
  <c r="I330" i="6"/>
  <c r="J330" i="6"/>
  <c r="A331" i="6"/>
  <c r="B331" i="6"/>
  <c r="C331" i="6"/>
  <c r="D331" i="6"/>
  <c r="H331" i="6"/>
  <c r="I331" i="6"/>
  <c r="J331" i="6"/>
  <c r="A332" i="6"/>
  <c r="B332" i="6"/>
  <c r="C332" i="6"/>
  <c r="D332" i="6"/>
  <c r="H332" i="6"/>
  <c r="I332" i="6"/>
  <c r="J332" i="6"/>
  <c r="A333" i="6"/>
  <c r="B333" i="6"/>
  <c r="C333" i="6"/>
  <c r="D333" i="6"/>
  <c r="H333" i="6"/>
  <c r="I333" i="6"/>
  <c r="J333" i="6"/>
  <c r="A334" i="6"/>
  <c r="B334" i="6"/>
  <c r="C334" i="6"/>
  <c r="D334" i="6"/>
  <c r="H334" i="6"/>
  <c r="I334" i="6"/>
  <c r="J334" i="6"/>
  <c r="A335" i="6"/>
  <c r="B335" i="6"/>
  <c r="C335" i="6"/>
  <c r="D335" i="6"/>
  <c r="H335" i="6"/>
  <c r="I335" i="6"/>
  <c r="J335" i="6"/>
  <c r="A336" i="6"/>
  <c r="B336" i="6"/>
  <c r="C336" i="6"/>
  <c r="D336" i="6"/>
  <c r="H336" i="6"/>
  <c r="I336" i="6"/>
  <c r="J336" i="6"/>
  <c r="A337" i="6"/>
  <c r="B337" i="6"/>
  <c r="C337" i="6"/>
  <c r="D337" i="6"/>
  <c r="H337" i="6"/>
  <c r="I337" i="6"/>
  <c r="J337" i="6"/>
  <c r="A338" i="6"/>
  <c r="B338" i="6"/>
  <c r="C338" i="6"/>
  <c r="D338" i="6"/>
  <c r="H338" i="6"/>
  <c r="I338" i="6"/>
  <c r="J338" i="6"/>
  <c r="A339" i="6"/>
  <c r="B339" i="6"/>
  <c r="C339" i="6"/>
  <c r="D339" i="6"/>
  <c r="H339" i="6"/>
  <c r="I339" i="6"/>
  <c r="J339" i="6"/>
  <c r="A340" i="6"/>
  <c r="B340" i="6"/>
  <c r="C340" i="6"/>
  <c r="D340" i="6"/>
  <c r="H340" i="6"/>
  <c r="I340" i="6"/>
  <c r="J340" i="6"/>
  <c r="A341" i="6"/>
  <c r="B341" i="6"/>
  <c r="C341" i="6"/>
  <c r="D341" i="6"/>
  <c r="H341" i="6"/>
  <c r="I341" i="6"/>
  <c r="J341" i="6"/>
  <c r="A342" i="6"/>
  <c r="B342" i="6"/>
  <c r="C342" i="6"/>
  <c r="D342" i="6"/>
  <c r="H342" i="6"/>
  <c r="I342" i="6"/>
  <c r="J342" i="6"/>
  <c r="A343" i="6"/>
  <c r="B343" i="6"/>
  <c r="C343" i="6"/>
  <c r="D343" i="6"/>
  <c r="H343" i="6"/>
  <c r="I343" i="6"/>
  <c r="J343" i="6"/>
  <c r="A344" i="6"/>
  <c r="B344" i="6"/>
  <c r="C344" i="6"/>
  <c r="D344" i="6"/>
  <c r="H344" i="6"/>
  <c r="I344" i="6"/>
  <c r="J344" i="6"/>
  <c r="A345" i="6"/>
  <c r="B345" i="6"/>
  <c r="C345" i="6"/>
  <c r="D345" i="6"/>
  <c r="H345" i="6"/>
  <c r="I345" i="6"/>
  <c r="J345" i="6"/>
  <c r="A346" i="6"/>
  <c r="B346" i="6"/>
  <c r="C346" i="6"/>
  <c r="D346" i="6"/>
  <c r="H346" i="6"/>
  <c r="I346" i="6"/>
  <c r="J346" i="6"/>
  <c r="A347" i="6"/>
  <c r="B347" i="6"/>
  <c r="C347" i="6"/>
  <c r="D347" i="6"/>
  <c r="H347" i="6"/>
  <c r="I347" i="6"/>
  <c r="J347" i="6"/>
  <c r="A348" i="6"/>
  <c r="B348" i="6"/>
  <c r="C348" i="6"/>
  <c r="D348" i="6"/>
  <c r="H348" i="6"/>
  <c r="I348" i="6"/>
  <c r="J348" i="6"/>
  <c r="A349" i="6"/>
  <c r="B349" i="6"/>
  <c r="C349" i="6"/>
  <c r="D349" i="6"/>
  <c r="H349" i="6"/>
  <c r="I349" i="6"/>
  <c r="J349" i="6"/>
  <c r="A350" i="6"/>
  <c r="B350" i="6"/>
  <c r="C350" i="6"/>
  <c r="D350" i="6"/>
  <c r="H350" i="6"/>
  <c r="I350" i="6"/>
  <c r="J350" i="6"/>
  <c r="A351" i="6"/>
  <c r="B351" i="6"/>
  <c r="C351" i="6"/>
  <c r="D351" i="6"/>
  <c r="H351" i="6"/>
  <c r="I351" i="6"/>
  <c r="J351" i="6"/>
  <c r="A352" i="6"/>
  <c r="B352" i="6"/>
  <c r="C352" i="6"/>
  <c r="D352" i="6"/>
  <c r="H352" i="6"/>
  <c r="I352" i="6"/>
  <c r="J352" i="6"/>
  <c r="A353" i="6"/>
  <c r="B353" i="6"/>
  <c r="C353" i="6"/>
  <c r="D353" i="6"/>
  <c r="H353" i="6"/>
  <c r="I353" i="6"/>
  <c r="J353" i="6"/>
  <c r="A354" i="6"/>
  <c r="B354" i="6"/>
  <c r="C354" i="6"/>
  <c r="D354" i="6"/>
  <c r="H354" i="6"/>
  <c r="I354" i="6"/>
  <c r="J354" i="6"/>
  <c r="A355" i="6"/>
  <c r="B355" i="6"/>
  <c r="C355" i="6"/>
  <c r="D355" i="6"/>
  <c r="H355" i="6"/>
  <c r="I355" i="6"/>
  <c r="J355" i="6"/>
  <c r="A356" i="6"/>
  <c r="B356" i="6"/>
  <c r="C356" i="6"/>
  <c r="D356" i="6"/>
  <c r="H356" i="6"/>
  <c r="I356" i="6"/>
  <c r="J356" i="6"/>
  <c r="A357" i="6"/>
  <c r="B357" i="6"/>
  <c r="C357" i="6"/>
  <c r="D357" i="6"/>
  <c r="H357" i="6"/>
  <c r="I357" i="6"/>
  <c r="J357" i="6"/>
  <c r="A358" i="6"/>
  <c r="B358" i="6"/>
  <c r="C358" i="6"/>
  <c r="D358" i="6"/>
  <c r="H358" i="6"/>
  <c r="I358" i="6"/>
  <c r="J358" i="6"/>
  <c r="A359" i="6"/>
  <c r="B359" i="6"/>
  <c r="C359" i="6"/>
  <c r="D359" i="6"/>
  <c r="H359" i="6"/>
  <c r="I359" i="6"/>
  <c r="J359" i="6"/>
  <c r="A360" i="6"/>
  <c r="B360" i="6"/>
  <c r="C360" i="6"/>
  <c r="D360" i="6"/>
  <c r="H360" i="6"/>
  <c r="I360" i="6"/>
  <c r="J360" i="6"/>
  <c r="A361" i="6"/>
  <c r="B361" i="6"/>
  <c r="C361" i="6"/>
  <c r="D361" i="6"/>
  <c r="H361" i="6"/>
  <c r="I361" i="6"/>
  <c r="J361" i="6"/>
  <c r="A362" i="6"/>
  <c r="B362" i="6"/>
  <c r="C362" i="6"/>
  <c r="D362" i="6"/>
  <c r="H362" i="6"/>
  <c r="I362" i="6"/>
  <c r="J362" i="6"/>
  <c r="A363" i="6"/>
  <c r="B363" i="6"/>
  <c r="C363" i="6"/>
  <c r="D363" i="6"/>
  <c r="H363" i="6"/>
  <c r="I363" i="6"/>
  <c r="J363" i="6"/>
  <c r="A364" i="6"/>
  <c r="B364" i="6"/>
  <c r="C364" i="6"/>
  <c r="D364" i="6"/>
  <c r="H364" i="6"/>
  <c r="I364" i="6"/>
  <c r="J364" i="6"/>
  <c r="A365" i="6"/>
  <c r="B365" i="6"/>
  <c r="C365" i="6"/>
  <c r="D365" i="6"/>
  <c r="H365" i="6"/>
  <c r="I365" i="6"/>
  <c r="J365" i="6"/>
  <c r="A366" i="6"/>
  <c r="B366" i="6"/>
  <c r="C366" i="6"/>
  <c r="D366" i="6"/>
  <c r="H366" i="6"/>
  <c r="I366" i="6"/>
  <c r="J366" i="6"/>
  <c r="A367" i="6"/>
  <c r="B367" i="6"/>
  <c r="C367" i="6"/>
  <c r="D367" i="6"/>
  <c r="H367" i="6"/>
  <c r="I367" i="6"/>
  <c r="J367" i="6"/>
  <c r="A368" i="6"/>
  <c r="B368" i="6"/>
  <c r="C368" i="6"/>
  <c r="D368" i="6"/>
  <c r="H368" i="6"/>
  <c r="I368" i="6"/>
  <c r="J368" i="6"/>
  <c r="A369" i="6"/>
  <c r="B369" i="6"/>
  <c r="C369" i="6"/>
  <c r="D369" i="6"/>
  <c r="H369" i="6"/>
  <c r="I369" i="6"/>
  <c r="J369" i="6"/>
  <c r="A370" i="6"/>
  <c r="B370" i="6"/>
  <c r="C370" i="6"/>
  <c r="D370" i="6"/>
  <c r="H370" i="6"/>
  <c r="I370" i="6"/>
  <c r="J370" i="6"/>
  <c r="A371" i="6"/>
  <c r="B371" i="6"/>
  <c r="C371" i="6"/>
  <c r="D371" i="6"/>
  <c r="H371" i="6"/>
  <c r="I371" i="6"/>
  <c r="J371" i="6"/>
  <c r="A372" i="6"/>
  <c r="B372" i="6"/>
  <c r="C372" i="6"/>
  <c r="D372" i="6"/>
  <c r="H372" i="6"/>
  <c r="I372" i="6"/>
  <c r="J372" i="6"/>
  <c r="A373" i="6"/>
  <c r="B373" i="6"/>
  <c r="C373" i="6"/>
  <c r="D373" i="6"/>
  <c r="H373" i="6"/>
  <c r="I373" i="6"/>
  <c r="J373" i="6"/>
  <c r="A374" i="6"/>
  <c r="B374" i="6"/>
  <c r="C374" i="6"/>
  <c r="D374" i="6"/>
  <c r="H374" i="6"/>
  <c r="I374" i="6"/>
  <c r="J374" i="6"/>
  <c r="A375" i="6"/>
  <c r="B375" i="6"/>
  <c r="C375" i="6"/>
  <c r="D375" i="6"/>
  <c r="H375" i="6"/>
  <c r="I375" i="6"/>
  <c r="J375" i="6"/>
  <c r="A376" i="6"/>
  <c r="B376" i="6"/>
  <c r="C376" i="6"/>
  <c r="D376" i="6"/>
  <c r="H376" i="6"/>
  <c r="I376" i="6"/>
  <c r="J376" i="6"/>
  <c r="A377" i="6"/>
  <c r="B377" i="6"/>
  <c r="C377" i="6"/>
  <c r="D377" i="6"/>
  <c r="H377" i="6"/>
  <c r="I377" i="6"/>
  <c r="J377" i="6"/>
  <c r="A378" i="6"/>
  <c r="B378" i="6"/>
  <c r="C378" i="6"/>
  <c r="D378" i="6"/>
  <c r="H378" i="6"/>
  <c r="I378" i="6"/>
  <c r="J378" i="6"/>
  <c r="A379" i="6"/>
  <c r="B379" i="6"/>
  <c r="C379" i="6"/>
  <c r="D379" i="6"/>
  <c r="H379" i="6"/>
  <c r="I379" i="6"/>
  <c r="J379" i="6"/>
  <c r="A380" i="6"/>
  <c r="B380" i="6"/>
  <c r="C380" i="6"/>
  <c r="D380" i="6"/>
  <c r="H380" i="6"/>
  <c r="I380" i="6"/>
  <c r="J380" i="6"/>
  <c r="A381" i="6"/>
  <c r="B381" i="6"/>
  <c r="C381" i="6"/>
  <c r="D381" i="6"/>
  <c r="H381" i="6"/>
  <c r="I381" i="6"/>
  <c r="J381" i="6"/>
  <c r="A382" i="6"/>
  <c r="B382" i="6"/>
  <c r="C382" i="6"/>
  <c r="D382" i="6"/>
  <c r="H382" i="6"/>
  <c r="I382" i="6"/>
  <c r="J382" i="6"/>
  <c r="A383" i="6"/>
  <c r="B383" i="6"/>
  <c r="C383" i="6"/>
  <c r="D383" i="6"/>
  <c r="H383" i="6"/>
  <c r="I383" i="6"/>
  <c r="J383" i="6"/>
  <c r="A384" i="6"/>
  <c r="B384" i="6"/>
  <c r="C384" i="6"/>
  <c r="D384" i="6"/>
  <c r="H384" i="6"/>
  <c r="I384" i="6"/>
  <c r="J384" i="6"/>
  <c r="A385" i="6"/>
  <c r="B385" i="6"/>
  <c r="C385" i="6"/>
  <c r="D385" i="6"/>
  <c r="H385" i="6"/>
  <c r="I385" i="6"/>
  <c r="J385" i="6"/>
  <c r="A386" i="6"/>
  <c r="B386" i="6"/>
  <c r="C386" i="6"/>
  <c r="D386" i="6"/>
  <c r="H386" i="6"/>
  <c r="I386" i="6"/>
  <c r="J386" i="6"/>
  <c r="A387" i="6"/>
  <c r="B387" i="6"/>
  <c r="C387" i="6"/>
  <c r="D387" i="6"/>
  <c r="H387" i="6"/>
  <c r="I387" i="6"/>
  <c r="J387" i="6"/>
  <c r="A388" i="6"/>
  <c r="B388" i="6"/>
  <c r="C388" i="6"/>
  <c r="D388" i="6"/>
  <c r="H388" i="6"/>
  <c r="I388" i="6"/>
  <c r="J388" i="6"/>
  <c r="A389" i="6"/>
  <c r="B389" i="6"/>
  <c r="C389" i="6"/>
  <c r="D389" i="6"/>
  <c r="H389" i="6"/>
  <c r="I389" i="6"/>
  <c r="J389" i="6"/>
  <c r="A390" i="6"/>
  <c r="B390" i="6"/>
  <c r="C390" i="6"/>
  <c r="D390" i="6"/>
  <c r="H390" i="6"/>
  <c r="I390" i="6"/>
  <c r="J390" i="6"/>
  <c r="A391" i="6"/>
  <c r="B391" i="6"/>
  <c r="C391" i="6"/>
  <c r="D391" i="6"/>
  <c r="H391" i="6"/>
  <c r="I391" i="6"/>
  <c r="J391" i="6"/>
  <c r="A392" i="6"/>
  <c r="B392" i="6"/>
  <c r="C392" i="6"/>
  <c r="D392" i="6"/>
  <c r="H392" i="6"/>
  <c r="I392" i="6"/>
  <c r="J392" i="6"/>
  <c r="A393" i="6"/>
  <c r="B393" i="6"/>
  <c r="C393" i="6"/>
  <c r="D393" i="6"/>
  <c r="H393" i="6"/>
  <c r="I393" i="6"/>
  <c r="J393" i="6"/>
  <c r="A394" i="6"/>
  <c r="B394" i="6"/>
  <c r="C394" i="6"/>
  <c r="D394" i="6"/>
  <c r="H394" i="6"/>
  <c r="I394" i="6"/>
  <c r="J394" i="6"/>
  <c r="A395" i="6"/>
  <c r="B395" i="6"/>
  <c r="C395" i="6"/>
  <c r="D395" i="6"/>
  <c r="H395" i="6"/>
  <c r="I395" i="6"/>
  <c r="J395" i="6"/>
  <c r="A396" i="6"/>
  <c r="B396" i="6"/>
  <c r="C396" i="6"/>
  <c r="D396" i="6"/>
  <c r="H396" i="6"/>
  <c r="I396" i="6"/>
  <c r="J396" i="6"/>
  <c r="A397" i="6"/>
  <c r="B397" i="6"/>
  <c r="C397" i="6"/>
  <c r="D397" i="6"/>
  <c r="H397" i="6"/>
  <c r="I397" i="6"/>
  <c r="J397" i="6"/>
  <c r="A398" i="6"/>
  <c r="B398" i="6"/>
  <c r="C398" i="6"/>
  <c r="D398" i="6"/>
  <c r="H398" i="6"/>
  <c r="I398" i="6"/>
  <c r="J398" i="6"/>
  <c r="A399" i="6"/>
  <c r="B399" i="6"/>
  <c r="C399" i="6"/>
  <c r="D399" i="6"/>
  <c r="H399" i="6"/>
  <c r="I399" i="6"/>
  <c r="J399" i="6"/>
  <c r="A400" i="6"/>
  <c r="B400" i="6"/>
  <c r="C400" i="6"/>
  <c r="D400" i="6"/>
  <c r="H400" i="6"/>
  <c r="I400" i="6"/>
  <c r="J400" i="6"/>
  <c r="A401" i="6"/>
  <c r="B401" i="6"/>
  <c r="C401" i="6"/>
  <c r="D401" i="6"/>
  <c r="H401" i="6"/>
  <c r="I401" i="6"/>
  <c r="J401" i="6"/>
  <c r="A402" i="6"/>
  <c r="B402" i="6"/>
  <c r="C402" i="6"/>
  <c r="D402" i="6"/>
  <c r="H402" i="6"/>
  <c r="I402" i="6"/>
  <c r="J402" i="6"/>
  <c r="A403" i="6"/>
  <c r="B403" i="6"/>
  <c r="C403" i="6"/>
  <c r="D403" i="6"/>
  <c r="H403" i="6"/>
  <c r="I403" i="6"/>
  <c r="J403" i="6"/>
  <c r="A404" i="6"/>
  <c r="B404" i="6"/>
  <c r="C404" i="6"/>
  <c r="D404" i="6"/>
  <c r="H404" i="6"/>
  <c r="I404" i="6"/>
  <c r="J404" i="6"/>
  <c r="A405" i="6"/>
  <c r="B405" i="6"/>
  <c r="C405" i="6"/>
  <c r="D405" i="6"/>
  <c r="H405" i="6"/>
  <c r="I405" i="6"/>
  <c r="J405" i="6"/>
  <c r="A406" i="6"/>
  <c r="B406" i="6"/>
  <c r="C406" i="6"/>
  <c r="D406" i="6"/>
  <c r="H406" i="6"/>
  <c r="I406" i="6"/>
  <c r="J406" i="6"/>
  <c r="A407" i="6"/>
  <c r="B407" i="6"/>
  <c r="C407" i="6"/>
  <c r="D407" i="6"/>
  <c r="H407" i="6"/>
  <c r="I407" i="6"/>
  <c r="J407" i="6"/>
  <c r="A408" i="6"/>
  <c r="B408" i="6"/>
  <c r="C408" i="6"/>
  <c r="D408" i="6"/>
  <c r="H408" i="6"/>
  <c r="I408" i="6"/>
  <c r="J408" i="6"/>
  <c r="A409" i="6"/>
  <c r="B409" i="6"/>
  <c r="C409" i="6"/>
  <c r="D409" i="6"/>
  <c r="H409" i="6"/>
  <c r="I409" i="6"/>
  <c r="J409" i="6"/>
  <c r="A410" i="6"/>
  <c r="B410" i="6"/>
  <c r="C410" i="6"/>
  <c r="D410" i="6"/>
  <c r="H410" i="6"/>
  <c r="I410" i="6"/>
  <c r="J410" i="6"/>
  <c r="A411" i="6"/>
  <c r="B411" i="6"/>
  <c r="C411" i="6"/>
  <c r="D411" i="6"/>
  <c r="H411" i="6"/>
  <c r="I411" i="6"/>
  <c r="J411" i="6"/>
  <c r="A412" i="6"/>
  <c r="B412" i="6"/>
  <c r="C412" i="6"/>
  <c r="D412" i="6"/>
  <c r="H412" i="6"/>
  <c r="I412" i="6"/>
  <c r="J412" i="6"/>
  <c r="A413" i="6"/>
  <c r="B413" i="6"/>
  <c r="C413" i="6"/>
  <c r="D413" i="6"/>
  <c r="H413" i="6"/>
  <c r="I413" i="6"/>
  <c r="J413" i="6"/>
  <c r="A414" i="6"/>
  <c r="B414" i="6"/>
  <c r="C414" i="6"/>
  <c r="D414" i="6"/>
  <c r="H414" i="6"/>
  <c r="I414" i="6"/>
  <c r="J414" i="6"/>
  <c r="A415" i="6"/>
  <c r="B415" i="6"/>
  <c r="C415" i="6"/>
  <c r="D415" i="6"/>
  <c r="H415" i="6"/>
  <c r="I415" i="6"/>
  <c r="J415" i="6"/>
  <c r="A416" i="6"/>
  <c r="B416" i="6"/>
  <c r="C416" i="6"/>
  <c r="D416" i="6"/>
  <c r="H416" i="6"/>
  <c r="I416" i="6"/>
  <c r="J416" i="6"/>
  <c r="A417" i="6"/>
  <c r="B417" i="6"/>
  <c r="C417" i="6"/>
  <c r="D417" i="6"/>
  <c r="H417" i="6"/>
  <c r="I417" i="6"/>
  <c r="J417" i="6"/>
  <c r="A418" i="6"/>
  <c r="B418" i="6"/>
  <c r="C418" i="6"/>
  <c r="D418" i="6"/>
  <c r="H418" i="6"/>
  <c r="I418" i="6"/>
  <c r="J418" i="6"/>
  <c r="A419" i="6"/>
  <c r="B419" i="6"/>
  <c r="C419" i="6"/>
  <c r="D419" i="6"/>
  <c r="H419" i="6"/>
  <c r="I419" i="6"/>
  <c r="J419" i="6"/>
  <c r="A420" i="6"/>
  <c r="B420" i="6"/>
  <c r="C420" i="6"/>
  <c r="D420" i="6"/>
  <c r="H420" i="6"/>
  <c r="I420" i="6"/>
  <c r="J420" i="6"/>
  <c r="A421" i="6"/>
  <c r="B421" i="6"/>
  <c r="C421" i="6"/>
  <c r="D421" i="6"/>
  <c r="H421" i="6"/>
  <c r="I421" i="6"/>
  <c r="J421" i="6"/>
  <c r="A422" i="6"/>
  <c r="B422" i="6"/>
  <c r="C422" i="6"/>
  <c r="D422" i="6"/>
  <c r="H422" i="6"/>
  <c r="I422" i="6"/>
  <c r="J422" i="6"/>
  <c r="A423" i="6"/>
  <c r="B423" i="6"/>
  <c r="C423" i="6"/>
  <c r="D423" i="6"/>
  <c r="H423" i="6"/>
  <c r="I423" i="6"/>
  <c r="J423" i="6"/>
  <c r="A424" i="6"/>
  <c r="B424" i="6"/>
  <c r="C424" i="6"/>
  <c r="D424" i="6"/>
  <c r="H424" i="6"/>
  <c r="I424" i="6"/>
  <c r="J424" i="6"/>
  <c r="A425" i="6"/>
  <c r="B425" i="6"/>
  <c r="C425" i="6"/>
  <c r="D425" i="6"/>
  <c r="H425" i="6"/>
  <c r="I425" i="6"/>
  <c r="J425" i="6"/>
  <c r="A426" i="6"/>
  <c r="B426" i="6"/>
  <c r="C426" i="6"/>
  <c r="D426" i="6"/>
  <c r="H426" i="6"/>
  <c r="I426" i="6"/>
  <c r="J426" i="6"/>
  <c r="A427" i="6"/>
  <c r="B427" i="6"/>
  <c r="C427" i="6"/>
  <c r="D427" i="6"/>
  <c r="H427" i="6"/>
  <c r="I427" i="6"/>
  <c r="J427" i="6"/>
  <c r="A428" i="6"/>
  <c r="B428" i="6"/>
  <c r="C428" i="6"/>
  <c r="D428" i="6"/>
  <c r="H428" i="6"/>
  <c r="I428" i="6"/>
  <c r="J428" i="6"/>
  <c r="A429" i="6"/>
  <c r="B429" i="6"/>
  <c r="C429" i="6"/>
  <c r="D429" i="6"/>
  <c r="H429" i="6"/>
  <c r="I429" i="6"/>
  <c r="J429" i="6"/>
  <c r="A430" i="6"/>
  <c r="B430" i="6"/>
  <c r="C430" i="6"/>
  <c r="D430" i="6"/>
  <c r="H430" i="6"/>
  <c r="I430" i="6"/>
  <c r="J430" i="6"/>
  <c r="A431" i="6"/>
  <c r="B431" i="6"/>
  <c r="C431" i="6"/>
  <c r="D431" i="6"/>
  <c r="H431" i="6"/>
  <c r="I431" i="6"/>
  <c r="J431" i="6"/>
  <c r="A432" i="6"/>
  <c r="B432" i="6"/>
  <c r="C432" i="6"/>
  <c r="D432" i="6"/>
  <c r="H432" i="6"/>
  <c r="I432" i="6"/>
  <c r="J432" i="6"/>
  <c r="A433" i="6"/>
  <c r="B433" i="6"/>
  <c r="C433" i="6"/>
  <c r="D433" i="6"/>
  <c r="H433" i="6"/>
  <c r="I433" i="6"/>
  <c r="J433" i="6"/>
  <c r="A434" i="6"/>
  <c r="B434" i="6"/>
  <c r="C434" i="6"/>
  <c r="D434" i="6"/>
  <c r="H434" i="6"/>
  <c r="I434" i="6"/>
  <c r="J434" i="6"/>
  <c r="A435" i="6"/>
  <c r="B435" i="6"/>
  <c r="C435" i="6"/>
  <c r="D435" i="6"/>
  <c r="H435" i="6"/>
  <c r="I435" i="6"/>
  <c r="J435" i="6"/>
  <c r="A436" i="6"/>
  <c r="B436" i="6"/>
  <c r="C436" i="6"/>
  <c r="D436" i="6"/>
  <c r="H436" i="6"/>
  <c r="I436" i="6"/>
  <c r="J436" i="6"/>
  <c r="A437" i="6"/>
  <c r="B437" i="6"/>
  <c r="C437" i="6"/>
  <c r="D437" i="6"/>
  <c r="H437" i="6"/>
  <c r="I437" i="6"/>
  <c r="J437" i="6"/>
  <c r="A438" i="6"/>
  <c r="B438" i="6"/>
  <c r="C438" i="6"/>
  <c r="D438" i="6"/>
  <c r="H438" i="6"/>
  <c r="I438" i="6"/>
  <c r="J438" i="6"/>
  <c r="A439" i="6"/>
  <c r="B439" i="6"/>
  <c r="C439" i="6"/>
  <c r="D439" i="6"/>
  <c r="H439" i="6"/>
  <c r="I439" i="6"/>
  <c r="J439" i="6"/>
  <c r="A440" i="6"/>
  <c r="B440" i="6"/>
  <c r="C440" i="6"/>
  <c r="D440" i="6"/>
  <c r="H440" i="6"/>
  <c r="I440" i="6"/>
  <c r="J440" i="6"/>
  <c r="A441" i="6"/>
  <c r="B441" i="6"/>
  <c r="C441" i="6"/>
  <c r="D441" i="6"/>
  <c r="H441" i="6"/>
  <c r="I441" i="6"/>
  <c r="J441" i="6"/>
  <c r="A442" i="6"/>
  <c r="B442" i="6"/>
  <c r="C442" i="6"/>
  <c r="D442" i="6"/>
  <c r="H442" i="6"/>
  <c r="I442" i="6"/>
  <c r="J442" i="6"/>
  <c r="A443" i="6"/>
  <c r="B443" i="6"/>
  <c r="C443" i="6"/>
  <c r="D443" i="6"/>
  <c r="H443" i="6"/>
  <c r="I443" i="6"/>
  <c r="J443" i="6"/>
  <c r="A444" i="6"/>
  <c r="B444" i="6"/>
  <c r="C444" i="6"/>
  <c r="D444" i="6"/>
  <c r="H444" i="6"/>
  <c r="I444" i="6"/>
  <c r="J444" i="6"/>
  <c r="A445" i="6"/>
  <c r="B445" i="6"/>
  <c r="C445" i="6"/>
  <c r="D445" i="6"/>
  <c r="H445" i="6"/>
  <c r="I445" i="6"/>
  <c r="J445" i="6"/>
  <c r="A446" i="6"/>
  <c r="B446" i="6"/>
  <c r="C446" i="6"/>
  <c r="D446" i="6"/>
  <c r="H446" i="6"/>
  <c r="I446" i="6"/>
  <c r="J446" i="6"/>
  <c r="A447" i="6"/>
  <c r="B447" i="6"/>
  <c r="C447" i="6"/>
  <c r="D447" i="6"/>
  <c r="H447" i="6"/>
  <c r="I447" i="6"/>
  <c r="J447" i="6"/>
  <c r="A448" i="6"/>
  <c r="B448" i="6"/>
  <c r="C448" i="6"/>
  <c r="D448" i="6"/>
  <c r="H448" i="6"/>
  <c r="I448" i="6"/>
  <c r="J448" i="6"/>
  <c r="A449" i="6"/>
  <c r="B449" i="6"/>
  <c r="C449" i="6"/>
  <c r="D449" i="6"/>
  <c r="H449" i="6"/>
  <c r="I449" i="6"/>
  <c r="J449" i="6"/>
  <c r="A450" i="6"/>
  <c r="B450" i="6"/>
  <c r="C450" i="6"/>
  <c r="D450" i="6"/>
  <c r="H450" i="6"/>
  <c r="I450" i="6"/>
  <c r="J450" i="6"/>
  <c r="A451" i="6"/>
  <c r="B451" i="6"/>
  <c r="C451" i="6"/>
  <c r="D451" i="6"/>
  <c r="H451" i="6"/>
  <c r="I451" i="6"/>
  <c r="J451" i="6"/>
  <c r="A452" i="6"/>
  <c r="B452" i="6"/>
  <c r="C452" i="6"/>
  <c r="D452" i="6"/>
  <c r="H452" i="6"/>
  <c r="I452" i="6"/>
  <c r="J452" i="6"/>
  <c r="A453" i="6"/>
  <c r="B453" i="6"/>
  <c r="C453" i="6"/>
  <c r="D453" i="6"/>
  <c r="H453" i="6"/>
  <c r="I453" i="6"/>
  <c r="J453" i="6"/>
  <c r="A454" i="6"/>
  <c r="B454" i="6"/>
  <c r="C454" i="6"/>
  <c r="D454" i="6"/>
  <c r="H454" i="6"/>
  <c r="I454" i="6"/>
  <c r="J454" i="6"/>
  <c r="A455" i="6"/>
  <c r="B455" i="6"/>
  <c r="C455" i="6"/>
  <c r="D455" i="6"/>
  <c r="H455" i="6"/>
  <c r="I455" i="6"/>
  <c r="J455" i="6"/>
  <c r="A456" i="6"/>
  <c r="B456" i="6"/>
  <c r="C456" i="6"/>
  <c r="D456" i="6"/>
  <c r="H456" i="6"/>
  <c r="I456" i="6"/>
  <c r="J456" i="6"/>
  <c r="A457" i="6"/>
  <c r="B457" i="6"/>
  <c r="C457" i="6"/>
  <c r="D457" i="6"/>
  <c r="H457" i="6"/>
  <c r="I457" i="6"/>
  <c r="J457" i="6"/>
  <c r="A458" i="6"/>
  <c r="B458" i="6"/>
  <c r="C458" i="6"/>
  <c r="D458" i="6"/>
  <c r="H458" i="6"/>
  <c r="I458" i="6"/>
  <c r="J458" i="6"/>
  <c r="A459" i="6"/>
  <c r="B459" i="6"/>
  <c r="C459" i="6"/>
  <c r="D459" i="6"/>
  <c r="H459" i="6"/>
  <c r="I459" i="6"/>
  <c r="J459" i="6"/>
  <c r="A460" i="6"/>
  <c r="B460" i="6"/>
  <c r="C460" i="6"/>
  <c r="D460" i="6"/>
  <c r="H460" i="6"/>
  <c r="I460" i="6"/>
  <c r="J460" i="6"/>
  <c r="A461" i="6"/>
  <c r="B461" i="6"/>
  <c r="C461" i="6"/>
  <c r="D461" i="6"/>
  <c r="H461" i="6"/>
  <c r="I461" i="6"/>
  <c r="J461" i="6"/>
  <c r="A462" i="6"/>
  <c r="B462" i="6"/>
  <c r="C462" i="6"/>
  <c r="D462" i="6"/>
  <c r="H462" i="6"/>
  <c r="I462" i="6"/>
  <c r="J462" i="6"/>
  <c r="A463" i="6"/>
  <c r="B463" i="6"/>
  <c r="C463" i="6"/>
  <c r="D463" i="6"/>
  <c r="H463" i="6"/>
  <c r="I463" i="6"/>
  <c r="J463" i="6"/>
  <c r="A464" i="6"/>
  <c r="B464" i="6"/>
  <c r="C464" i="6"/>
  <c r="D464" i="6"/>
  <c r="H464" i="6"/>
  <c r="I464" i="6"/>
  <c r="J464" i="6"/>
  <c r="A465" i="6"/>
  <c r="B465" i="6"/>
  <c r="C465" i="6"/>
  <c r="D465" i="6"/>
  <c r="H465" i="6"/>
  <c r="I465" i="6"/>
  <c r="J465" i="6"/>
  <c r="A466" i="6"/>
  <c r="B466" i="6"/>
  <c r="C466" i="6"/>
  <c r="D466" i="6"/>
  <c r="H466" i="6"/>
  <c r="I466" i="6"/>
  <c r="J466" i="6"/>
  <c r="A467" i="6"/>
  <c r="B467" i="6"/>
  <c r="C467" i="6"/>
  <c r="D467" i="6"/>
  <c r="H467" i="6"/>
  <c r="I467" i="6"/>
  <c r="J467" i="6"/>
  <c r="A468" i="6"/>
  <c r="B468" i="6"/>
  <c r="C468" i="6"/>
  <c r="D468" i="6"/>
  <c r="H468" i="6"/>
  <c r="I468" i="6"/>
  <c r="J468" i="6"/>
  <c r="A469" i="6"/>
  <c r="B469" i="6"/>
  <c r="C469" i="6"/>
  <c r="D469" i="6"/>
  <c r="H469" i="6"/>
  <c r="I469" i="6"/>
  <c r="J469" i="6"/>
  <c r="A470" i="6"/>
  <c r="B470" i="6"/>
  <c r="C470" i="6"/>
  <c r="D470" i="6"/>
  <c r="H470" i="6"/>
  <c r="I470" i="6"/>
  <c r="J470" i="6"/>
  <c r="A471" i="6"/>
  <c r="B471" i="6"/>
  <c r="C471" i="6"/>
  <c r="D471" i="6"/>
  <c r="H471" i="6"/>
  <c r="I471" i="6"/>
  <c r="J471" i="6"/>
  <c r="A472" i="6"/>
  <c r="B472" i="6"/>
  <c r="C472" i="6"/>
  <c r="D472" i="6"/>
  <c r="H472" i="6"/>
  <c r="I472" i="6"/>
  <c r="J472" i="6"/>
  <c r="A473" i="6"/>
  <c r="B473" i="6"/>
  <c r="C473" i="6"/>
  <c r="D473" i="6"/>
  <c r="H473" i="6"/>
  <c r="I473" i="6"/>
  <c r="J473" i="6"/>
  <c r="A474" i="6"/>
  <c r="B474" i="6"/>
  <c r="C474" i="6"/>
  <c r="D474" i="6"/>
  <c r="H474" i="6"/>
  <c r="I474" i="6"/>
  <c r="J474" i="6"/>
  <c r="A475" i="6"/>
  <c r="B475" i="6"/>
  <c r="C475" i="6"/>
  <c r="D475" i="6"/>
  <c r="H475" i="6"/>
  <c r="I475" i="6"/>
  <c r="J475" i="6"/>
  <c r="A476" i="6"/>
  <c r="B476" i="6"/>
  <c r="C476" i="6"/>
  <c r="D476" i="6"/>
  <c r="H476" i="6"/>
  <c r="I476" i="6"/>
  <c r="J476" i="6"/>
  <c r="A477" i="6"/>
  <c r="B477" i="6"/>
  <c r="C477" i="6"/>
  <c r="D477" i="6"/>
  <c r="H477" i="6"/>
  <c r="I477" i="6"/>
  <c r="J477" i="6"/>
  <c r="A478" i="6"/>
  <c r="B478" i="6"/>
  <c r="C478" i="6"/>
  <c r="D478" i="6"/>
  <c r="H478" i="6"/>
  <c r="I478" i="6"/>
  <c r="J478" i="6"/>
  <c r="A479" i="6"/>
  <c r="B479" i="6"/>
  <c r="C479" i="6"/>
  <c r="D479" i="6"/>
  <c r="H479" i="6"/>
  <c r="I479" i="6"/>
  <c r="J479" i="6"/>
  <c r="A480" i="6"/>
  <c r="B480" i="6"/>
  <c r="C480" i="6"/>
  <c r="D480" i="6"/>
  <c r="H480" i="6"/>
  <c r="I480" i="6"/>
  <c r="J480" i="6"/>
  <c r="A481" i="6"/>
  <c r="B481" i="6"/>
  <c r="C481" i="6"/>
  <c r="D481" i="6"/>
  <c r="H481" i="6"/>
  <c r="I481" i="6"/>
  <c r="J481" i="6"/>
  <c r="A482" i="6"/>
  <c r="B482" i="6"/>
  <c r="C482" i="6"/>
  <c r="D482" i="6"/>
  <c r="H482" i="6"/>
  <c r="I482" i="6"/>
  <c r="J482" i="6"/>
  <c r="A483" i="6"/>
  <c r="B483" i="6"/>
  <c r="C483" i="6"/>
  <c r="D483" i="6"/>
  <c r="H483" i="6"/>
  <c r="I483" i="6"/>
  <c r="J483" i="6"/>
  <c r="A484" i="6"/>
  <c r="B484" i="6"/>
  <c r="C484" i="6"/>
  <c r="D484" i="6"/>
  <c r="H484" i="6"/>
  <c r="I484" i="6"/>
  <c r="J484" i="6"/>
  <c r="A485" i="6"/>
  <c r="B485" i="6"/>
  <c r="C485" i="6"/>
  <c r="D485" i="6"/>
  <c r="H485" i="6"/>
  <c r="I485" i="6"/>
  <c r="J485" i="6"/>
  <c r="A486" i="6"/>
  <c r="B486" i="6"/>
  <c r="C486" i="6"/>
  <c r="D486" i="6"/>
  <c r="H486" i="6"/>
  <c r="I486" i="6"/>
  <c r="J486" i="6"/>
  <c r="A487" i="6"/>
  <c r="B487" i="6"/>
  <c r="C487" i="6"/>
  <c r="D487" i="6"/>
  <c r="H487" i="6"/>
  <c r="I487" i="6"/>
  <c r="J487" i="6"/>
  <c r="A488" i="6"/>
  <c r="B488" i="6"/>
  <c r="C488" i="6"/>
  <c r="D488" i="6"/>
  <c r="H488" i="6"/>
  <c r="I488" i="6"/>
  <c r="J488" i="6"/>
  <c r="A489" i="6"/>
  <c r="B489" i="6"/>
  <c r="C489" i="6"/>
  <c r="D489" i="6"/>
  <c r="H489" i="6"/>
  <c r="I489" i="6"/>
  <c r="J489" i="6"/>
  <c r="A490" i="6"/>
  <c r="B490" i="6"/>
  <c r="C490" i="6"/>
  <c r="D490" i="6"/>
  <c r="H490" i="6"/>
  <c r="I490" i="6"/>
  <c r="J490" i="6"/>
  <c r="A491" i="6"/>
  <c r="B491" i="6"/>
  <c r="C491" i="6"/>
  <c r="D491" i="6"/>
  <c r="H491" i="6"/>
  <c r="I491" i="6"/>
  <c r="J491" i="6"/>
  <c r="A492" i="6"/>
  <c r="B492" i="6"/>
  <c r="C492" i="6"/>
  <c r="D492" i="6"/>
  <c r="H492" i="6"/>
  <c r="I492" i="6"/>
  <c r="J492" i="6"/>
  <c r="A493" i="6"/>
  <c r="B493" i="6"/>
  <c r="C493" i="6"/>
  <c r="D493" i="6"/>
  <c r="H493" i="6"/>
  <c r="I493" i="6"/>
  <c r="J493" i="6"/>
  <c r="A494" i="6"/>
  <c r="B494" i="6"/>
  <c r="C494" i="6"/>
  <c r="D494" i="6"/>
  <c r="H494" i="6"/>
  <c r="I494" i="6"/>
  <c r="J494" i="6"/>
  <c r="A495" i="6"/>
  <c r="B495" i="6"/>
  <c r="C495" i="6"/>
  <c r="D495" i="6"/>
  <c r="H495" i="6"/>
  <c r="I495" i="6"/>
  <c r="J495" i="6"/>
  <c r="A496" i="6"/>
  <c r="B496" i="6"/>
  <c r="C496" i="6"/>
  <c r="D496" i="6"/>
  <c r="H496" i="6"/>
  <c r="I496" i="6"/>
  <c r="J496" i="6"/>
  <c r="A497" i="6"/>
  <c r="B497" i="6"/>
  <c r="C497" i="6"/>
  <c r="D497" i="6"/>
  <c r="H497" i="6"/>
  <c r="I497" i="6"/>
  <c r="J497" i="6"/>
  <c r="A498" i="6"/>
  <c r="B498" i="6"/>
  <c r="C498" i="6"/>
  <c r="D498" i="6"/>
  <c r="H498" i="6"/>
  <c r="I498" i="6"/>
  <c r="J498" i="6"/>
  <c r="A499" i="6"/>
  <c r="B499" i="6"/>
  <c r="C499" i="6"/>
  <c r="D499" i="6"/>
  <c r="H499" i="6"/>
  <c r="I499" i="6"/>
  <c r="J499" i="6"/>
  <c r="A500" i="6"/>
  <c r="B500" i="6"/>
  <c r="C500" i="6"/>
  <c r="D500" i="6"/>
  <c r="H500" i="6"/>
  <c r="I500" i="6"/>
  <c r="J500" i="6"/>
  <c r="A501" i="6"/>
  <c r="B501" i="6"/>
  <c r="C501" i="6"/>
  <c r="D501" i="6"/>
  <c r="H501" i="6"/>
  <c r="I501" i="6"/>
  <c r="J501" i="6"/>
  <c r="J2" i="6"/>
  <c r="I2" i="6"/>
  <c r="H2" i="6"/>
  <c r="D2" i="6"/>
  <c r="C2" i="6"/>
  <c r="B2" i="6"/>
  <c r="A2" i="6"/>
  <c r="J1" i="6"/>
  <c r="I1" i="6"/>
  <c r="H1" i="6"/>
  <c r="E1" i="6"/>
  <c r="D1" i="6"/>
  <c r="C1" i="6"/>
  <c r="B1" i="6"/>
  <c r="A1" i="6"/>
  <c r="V36" i="2"/>
  <c r="F14" i="25"/>
  <c r="F15" i="25"/>
  <c r="F16" i="25"/>
  <c r="F17" i="25"/>
  <c r="F18" i="25"/>
  <c r="F19" i="25"/>
  <c r="F20" i="25"/>
  <c r="F21" i="25"/>
  <c r="F22" i="25"/>
  <c r="F23" i="25"/>
  <c r="F24" i="25"/>
  <c r="F25" i="25"/>
  <c r="F26" i="25"/>
  <c r="F27" i="25"/>
  <c r="F28" i="25"/>
  <c r="F29" i="25"/>
  <c r="F13" i="25"/>
  <c r="F30" i="25"/>
  <c r="F13" i="33"/>
  <c r="F14" i="33"/>
  <c r="F15" i="33"/>
  <c r="F16" i="33"/>
  <c r="F17" i="33"/>
  <c r="F18" i="33"/>
  <c r="F19" i="33"/>
  <c r="F20" i="33"/>
  <c r="B31" i="31"/>
  <c r="B32" i="31"/>
  <c r="B38" i="31"/>
  <c r="F23" i="12"/>
  <c r="B37" i="31"/>
  <c r="E23" i="12"/>
  <c r="B29" i="31"/>
  <c r="B30" i="31"/>
  <c r="B36" i="31"/>
  <c r="D23" i="12"/>
  <c r="B35" i="31"/>
  <c r="C23" i="12"/>
  <c r="B20" i="30"/>
  <c r="B21" i="30"/>
  <c r="B27" i="30"/>
  <c r="F21" i="12"/>
  <c r="B26" i="30"/>
  <c r="E21" i="12"/>
  <c r="B18" i="30"/>
  <c r="B19" i="30"/>
  <c r="B25" i="30"/>
  <c r="D21" i="12"/>
  <c r="B24" i="30"/>
  <c r="C21" i="12"/>
  <c r="B31" i="29"/>
  <c r="B32" i="29"/>
  <c r="B38" i="29"/>
  <c r="F18" i="12"/>
  <c r="B37" i="29"/>
  <c r="E18" i="12"/>
  <c r="B29" i="29"/>
  <c r="B30" i="29"/>
  <c r="B36" i="29"/>
  <c r="D18" i="12"/>
  <c r="B35" i="29"/>
  <c r="C18" i="12"/>
  <c r="B28" i="28"/>
  <c r="B29" i="28"/>
  <c r="B35" i="28"/>
  <c r="F17" i="12"/>
  <c r="B34" i="28"/>
  <c r="E17" i="12"/>
  <c r="B26" i="28"/>
  <c r="B27" i="28"/>
  <c r="B33" i="28"/>
  <c r="D17" i="12"/>
  <c r="B32" i="28"/>
  <c r="C17" i="12"/>
  <c r="B37" i="25"/>
  <c r="B38" i="25"/>
  <c r="B44" i="25"/>
  <c r="F15" i="12"/>
  <c r="B43" i="25"/>
  <c r="E15" i="12"/>
  <c r="B35" i="25"/>
  <c r="B36" i="25"/>
  <c r="B42" i="25"/>
  <c r="D15" i="12"/>
  <c r="B41" i="25"/>
  <c r="C15" i="12"/>
  <c r="B44" i="22"/>
  <c r="B45" i="22"/>
  <c r="B51" i="22"/>
  <c r="F12" i="12"/>
  <c r="B50" i="22"/>
  <c r="E12" i="12"/>
  <c r="B42" i="22"/>
  <c r="B43" i="22"/>
  <c r="B49" i="22"/>
  <c r="D12" i="12"/>
  <c r="B48" i="22"/>
  <c r="C12" i="12"/>
  <c r="B32" i="21"/>
  <c r="B38" i="21"/>
  <c r="C11" i="12"/>
  <c r="B33" i="21"/>
  <c r="B39" i="21"/>
  <c r="D11" i="12"/>
  <c r="B34" i="21"/>
  <c r="B40" i="21"/>
  <c r="E11" i="12"/>
  <c r="B35" i="21"/>
  <c r="B41" i="21"/>
  <c r="F11" i="12"/>
  <c r="B28" i="20"/>
  <c r="B34" i="20"/>
  <c r="C10" i="12"/>
  <c r="B29" i="20"/>
  <c r="B35" i="20"/>
  <c r="D10" i="12"/>
  <c r="B30" i="20"/>
  <c r="B36" i="20"/>
  <c r="E10" i="12"/>
  <c r="B31" i="20"/>
  <c r="B37" i="20"/>
  <c r="F10" i="12"/>
  <c r="B34" i="18"/>
  <c r="B40" i="18"/>
  <c r="C8" i="12"/>
  <c r="B35" i="18"/>
  <c r="B41" i="18"/>
  <c r="D8" i="12"/>
  <c r="B36" i="18"/>
  <c r="B42" i="18"/>
  <c r="E8" i="12"/>
  <c r="B37" i="18"/>
  <c r="B43" i="18"/>
  <c r="F8" i="12"/>
  <c r="B25" i="17"/>
  <c r="B31" i="17"/>
  <c r="C7" i="12"/>
  <c r="B26" i="17"/>
  <c r="B32" i="17"/>
  <c r="D7" i="12"/>
  <c r="B27" i="17"/>
  <c r="B33" i="17"/>
  <c r="E7" i="12"/>
  <c r="B28" i="17"/>
  <c r="B34" i="17"/>
  <c r="F7" i="12"/>
  <c r="F26" i="12"/>
  <c r="E26" i="12"/>
  <c r="D26" i="12"/>
  <c r="C26" i="12"/>
  <c r="F19" i="12"/>
  <c r="E19" i="12"/>
  <c r="D19" i="12"/>
  <c r="C19" i="12"/>
  <c r="B39" i="16"/>
  <c r="B40" i="16"/>
  <c r="B46" i="16"/>
  <c r="F6" i="12"/>
  <c r="B45" i="16"/>
  <c r="E6" i="12"/>
  <c r="B37" i="16"/>
  <c r="B38" i="16"/>
  <c r="B44" i="16"/>
  <c r="D6" i="12"/>
  <c r="B43" i="16"/>
  <c r="C6" i="12"/>
  <c r="B38" i="15"/>
  <c r="B39" i="15"/>
  <c r="B45" i="15"/>
  <c r="F5" i="12"/>
  <c r="B44" i="15"/>
  <c r="E5" i="12"/>
  <c r="B36" i="15"/>
  <c r="B37" i="15"/>
  <c r="B43" i="15"/>
  <c r="D5" i="12"/>
  <c r="B42" i="15"/>
  <c r="C5" i="12"/>
  <c r="B33" i="14"/>
  <c r="B34" i="14"/>
  <c r="B40" i="14"/>
  <c r="F4" i="12"/>
  <c r="B39" i="14"/>
  <c r="E4" i="12"/>
  <c r="B31" i="14"/>
  <c r="B32" i="14"/>
  <c r="B38" i="14"/>
  <c r="D4" i="12"/>
  <c r="B37" i="14"/>
  <c r="C4" i="12"/>
  <c r="B29" i="8"/>
  <c r="B30" i="8"/>
  <c r="B36" i="8"/>
  <c r="F3" i="12"/>
  <c r="B35" i="8"/>
  <c r="E3" i="12"/>
  <c r="B27" i="8"/>
  <c r="B28" i="8"/>
  <c r="B34" i="8"/>
  <c r="D3" i="12"/>
  <c r="B33" i="8"/>
  <c r="C3" i="12"/>
  <c r="B29" i="23"/>
  <c r="B35" i="23"/>
  <c r="C13" i="12"/>
  <c r="B30" i="23"/>
  <c r="B36" i="23"/>
  <c r="D13" i="12"/>
  <c r="B31" i="23"/>
  <c r="B37" i="23"/>
  <c r="E13" i="12"/>
  <c r="B32" i="23"/>
  <c r="B38" i="23"/>
  <c r="F13" i="12"/>
  <c r="B40" i="24"/>
  <c r="B46" i="24"/>
  <c r="C14" i="12"/>
  <c r="B41" i="24"/>
  <c r="B47" i="24"/>
  <c r="D14" i="12"/>
  <c r="B42" i="24"/>
  <c r="B48" i="24"/>
  <c r="E14" i="12"/>
  <c r="B43" i="24"/>
  <c r="B49" i="24"/>
  <c r="F14" i="12"/>
  <c r="D25" i="12"/>
  <c r="E25" i="12"/>
  <c r="F25" i="12"/>
  <c r="C25" i="12"/>
  <c r="C36" i="15"/>
  <c r="C42" i="15"/>
  <c r="C5" i="51"/>
  <c r="C37" i="15"/>
  <c r="C43" i="15"/>
  <c r="D5" i="51"/>
  <c r="C38" i="15"/>
  <c r="C44" i="15"/>
  <c r="E5" i="51"/>
  <c r="C39" i="15"/>
  <c r="C45" i="15"/>
  <c r="F5" i="51"/>
  <c r="C25" i="17"/>
  <c r="C31" i="17"/>
  <c r="C7" i="51"/>
  <c r="C26" i="17"/>
  <c r="C32" i="17"/>
  <c r="D7" i="51"/>
  <c r="C27" i="17"/>
  <c r="C33" i="17"/>
  <c r="E7" i="51"/>
  <c r="C28" i="17"/>
  <c r="C34" i="17"/>
  <c r="F7" i="51"/>
  <c r="C34" i="18"/>
  <c r="C40" i="18"/>
  <c r="C8" i="51"/>
  <c r="C35" i="18"/>
  <c r="C41" i="18"/>
  <c r="D8" i="51"/>
  <c r="C36" i="18"/>
  <c r="C42" i="18"/>
  <c r="E8" i="51"/>
  <c r="C37" i="18"/>
  <c r="C43" i="18"/>
  <c r="F8" i="51"/>
  <c r="C28" i="20"/>
  <c r="C34" i="20"/>
  <c r="C10" i="51"/>
  <c r="C29" i="20"/>
  <c r="C35" i="20"/>
  <c r="D10" i="51"/>
  <c r="C30" i="20"/>
  <c r="C36" i="20"/>
  <c r="E10" i="51"/>
  <c r="C31" i="20"/>
  <c r="C37" i="20"/>
  <c r="F10" i="51"/>
  <c r="C40" i="24"/>
  <c r="C46" i="24"/>
  <c r="C14" i="51"/>
  <c r="C41" i="24"/>
  <c r="C47" i="24"/>
  <c r="D14" i="51"/>
  <c r="C42" i="24"/>
  <c r="C48" i="24"/>
  <c r="E14" i="51"/>
  <c r="C43" i="24"/>
  <c r="C49" i="24"/>
  <c r="F14" i="51"/>
  <c r="C29" i="29"/>
  <c r="C35" i="29"/>
  <c r="C18" i="51"/>
  <c r="C30" i="29"/>
  <c r="C36" i="29"/>
  <c r="D18" i="51"/>
  <c r="C31" i="29"/>
  <c r="C37" i="29"/>
  <c r="E18" i="51"/>
  <c r="C32" i="29"/>
  <c r="C38" i="29"/>
  <c r="F18" i="51"/>
  <c r="C18" i="30"/>
  <c r="C24" i="30"/>
  <c r="C21" i="51"/>
  <c r="C19" i="30"/>
  <c r="C25" i="30"/>
  <c r="D21" i="51"/>
  <c r="C20" i="30"/>
  <c r="C26" i="30"/>
  <c r="E21" i="51"/>
  <c r="C21" i="30"/>
  <c r="C27" i="30"/>
  <c r="F21" i="51"/>
  <c r="C29" i="31"/>
  <c r="C35" i="31"/>
  <c r="C23" i="51"/>
  <c r="C30" i="31"/>
  <c r="C36" i="31"/>
  <c r="D23" i="51"/>
  <c r="C31" i="31"/>
  <c r="C37" i="31"/>
  <c r="E23" i="51"/>
  <c r="C32" i="31"/>
  <c r="C38" i="31"/>
  <c r="F23" i="51"/>
  <c r="D31" i="31"/>
  <c r="D32" i="31"/>
  <c r="D38" i="31"/>
  <c r="F23" i="52"/>
  <c r="D37" i="31"/>
  <c r="E23" i="52"/>
  <c r="D29" i="31"/>
  <c r="D30" i="31"/>
  <c r="D36" i="31"/>
  <c r="D23" i="52"/>
  <c r="D35" i="31"/>
  <c r="C23" i="52"/>
  <c r="D20" i="30"/>
  <c r="D21" i="30"/>
  <c r="D27" i="30"/>
  <c r="F21" i="52"/>
  <c r="D26" i="30"/>
  <c r="E21" i="52"/>
  <c r="D18" i="30"/>
  <c r="D19" i="30"/>
  <c r="D25" i="30"/>
  <c r="D21" i="52"/>
  <c r="D24" i="30"/>
  <c r="C21" i="52"/>
  <c r="D31" i="29"/>
  <c r="D32" i="29"/>
  <c r="D38" i="29"/>
  <c r="F18" i="52"/>
  <c r="D37" i="29"/>
  <c r="E18" i="52"/>
  <c r="D29" i="29"/>
  <c r="D30" i="29"/>
  <c r="D36" i="29"/>
  <c r="D18" i="52"/>
  <c r="D35" i="29"/>
  <c r="C18" i="52"/>
  <c r="D42" i="24"/>
  <c r="D43" i="24"/>
  <c r="D49" i="24"/>
  <c r="F14" i="52"/>
  <c r="D48" i="24"/>
  <c r="E14" i="52"/>
  <c r="D40" i="24"/>
  <c r="D41" i="24"/>
  <c r="D47" i="24"/>
  <c r="D14" i="52"/>
  <c r="D46" i="24"/>
  <c r="C14" i="52"/>
  <c r="D30" i="20"/>
  <c r="D31" i="20"/>
  <c r="D37" i="20"/>
  <c r="F10" i="52"/>
  <c r="D36" i="20"/>
  <c r="E10" i="52"/>
  <c r="D28" i="20"/>
  <c r="D29" i="20"/>
  <c r="D35" i="20"/>
  <c r="D10" i="52"/>
  <c r="D34" i="20"/>
  <c r="C10" i="52"/>
  <c r="D36" i="18"/>
  <c r="D37" i="18"/>
  <c r="D43" i="18"/>
  <c r="F8" i="52"/>
  <c r="D42" i="18"/>
  <c r="E8" i="52"/>
  <c r="D34" i="18"/>
  <c r="D35" i="18"/>
  <c r="D41" i="18"/>
  <c r="D8" i="52"/>
  <c r="D40" i="18"/>
  <c r="C8" i="52"/>
  <c r="D27" i="17"/>
  <c r="D28" i="17"/>
  <c r="D34" i="17"/>
  <c r="F7" i="52"/>
  <c r="D33" i="17"/>
  <c r="E7" i="52"/>
  <c r="D25" i="17"/>
  <c r="D26" i="17"/>
  <c r="D32" i="17"/>
  <c r="D7" i="52"/>
  <c r="D31" i="17"/>
  <c r="C7" i="52"/>
  <c r="D38" i="15"/>
  <c r="D39" i="15"/>
  <c r="D45" i="15"/>
  <c r="F5" i="52"/>
  <c r="D44" i="15"/>
  <c r="E5" i="52"/>
  <c r="D36" i="15"/>
  <c r="D37" i="15"/>
  <c r="D43" i="15"/>
  <c r="D5" i="52"/>
  <c r="D42" i="15"/>
  <c r="C5" i="52"/>
  <c r="B29" i="41"/>
  <c r="B35" i="41"/>
  <c r="C52" i="12"/>
  <c r="B30" i="41"/>
  <c r="B36" i="41"/>
  <c r="D52" i="12"/>
  <c r="B31" i="41"/>
  <c r="B37" i="41"/>
  <c r="E52" i="12"/>
  <c r="B32" i="41"/>
  <c r="B38" i="41"/>
  <c r="F52" i="12"/>
  <c r="C29" i="41"/>
  <c r="C35" i="41"/>
  <c r="C52" i="51"/>
  <c r="C30" i="41"/>
  <c r="C36" i="41"/>
  <c r="D52" i="51"/>
  <c r="C31" i="41"/>
  <c r="C37" i="41"/>
  <c r="E52" i="51"/>
  <c r="C32" i="41"/>
  <c r="C38" i="41"/>
  <c r="F52" i="51"/>
  <c r="D31" i="41"/>
  <c r="D32" i="41"/>
  <c r="D38" i="41"/>
  <c r="F52" i="52"/>
  <c r="D37" i="41"/>
  <c r="E52" i="52"/>
  <c r="D29" i="41"/>
  <c r="D30" i="41"/>
  <c r="D36" i="41"/>
  <c r="D52" i="52"/>
  <c r="D35" i="41"/>
  <c r="C52" i="52"/>
  <c r="F73" i="52"/>
  <c r="F74" i="52"/>
  <c r="E73" i="52"/>
  <c r="E74" i="52"/>
  <c r="D73" i="52"/>
  <c r="D74" i="52"/>
  <c r="C73" i="52"/>
  <c r="C74" i="52"/>
  <c r="B24" i="47"/>
  <c r="B25" i="47"/>
  <c r="B31" i="47"/>
  <c r="F71" i="12"/>
  <c r="F72" i="12"/>
  <c r="B30" i="47"/>
  <c r="E71" i="12"/>
  <c r="E72" i="12"/>
  <c r="B22" i="47"/>
  <c r="B23" i="47"/>
  <c r="B29" i="47"/>
  <c r="D71" i="12"/>
  <c r="D72" i="12"/>
  <c r="B28" i="47"/>
  <c r="C71" i="12"/>
  <c r="C72" i="12"/>
  <c r="B25" i="46"/>
  <c r="B26" i="46"/>
  <c r="B32" i="46"/>
  <c r="F69" i="12"/>
  <c r="F70" i="12"/>
  <c r="B31" i="46"/>
  <c r="E69" i="12"/>
  <c r="E70" i="12"/>
  <c r="B23" i="46"/>
  <c r="B24" i="46"/>
  <c r="B30" i="46"/>
  <c r="D69" i="12"/>
  <c r="D70" i="12"/>
  <c r="B29" i="46"/>
  <c r="C69" i="12"/>
  <c r="C70" i="12"/>
  <c r="B24" i="45"/>
  <c r="B25" i="45"/>
  <c r="B31" i="45"/>
  <c r="F67" i="12"/>
  <c r="F68" i="12"/>
  <c r="B30" i="45"/>
  <c r="E67" i="12"/>
  <c r="E68" i="12"/>
  <c r="B22" i="45"/>
  <c r="B23" i="45"/>
  <c r="B29" i="45"/>
  <c r="D67" i="12"/>
  <c r="D68" i="12"/>
  <c r="B28" i="45"/>
  <c r="C67" i="12"/>
  <c r="C68" i="12"/>
  <c r="B24" i="44"/>
  <c r="B25" i="44"/>
  <c r="B31" i="44"/>
  <c r="D65" i="12"/>
  <c r="D66" i="12"/>
  <c r="B26" i="44"/>
  <c r="B32" i="44"/>
  <c r="E65" i="12"/>
  <c r="E66" i="12"/>
  <c r="B27" i="44"/>
  <c r="B33" i="44"/>
  <c r="F65" i="12"/>
  <c r="F66" i="12"/>
  <c r="B30" i="44"/>
  <c r="C65" i="12"/>
  <c r="C66" i="12"/>
  <c r="B20" i="42"/>
  <c r="B21" i="42"/>
  <c r="B27" i="42"/>
  <c r="F60" i="12"/>
  <c r="B26" i="42"/>
  <c r="E60" i="12"/>
  <c r="B18" i="42"/>
  <c r="B19" i="42"/>
  <c r="B25" i="42"/>
  <c r="D60" i="12"/>
  <c r="B24" i="42"/>
  <c r="C60" i="12"/>
  <c r="B30" i="36"/>
  <c r="B31" i="36"/>
  <c r="B37" i="36"/>
  <c r="F29" i="12"/>
  <c r="B36" i="36"/>
  <c r="E29" i="12"/>
  <c r="B28" i="36"/>
  <c r="B29" i="36"/>
  <c r="B35" i="36"/>
  <c r="D29" i="12"/>
  <c r="B34" i="36"/>
  <c r="C29" i="12"/>
  <c r="B28" i="34"/>
  <c r="B34" i="34"/>
  <c r="E27" i="12"/>
  <c r="B29" i="34"/>
  <c r="B35" i="34"/>
  <c r="F27" i="12"/>
  <c r="B26" i="34"/>
  <c r="B27" i="34"/>
  <c r="B33" i="34"/>
  <c r="D27" i="12"/>
  <c r="B32" i="34"/>
  <c r="C27" i="12"/>
  <c r="B28" i="35"/>
  <c r="B34" i="35"/>
  <c r="C28" i="12"/>
  <c r="B29" i="35"/>
  <c r="B35" i="35"/>
  <c r="D28" i="12"/>
  <c r="B30" i="35"/>
  <c r="B36" i="35"/>
  <c r="E28" i="12"/>
  <c r="B31" i="35"/>
  <c r="B37" i="35"/>
  <c r="F28" i="12"/>
  <c r="B21" i="37"/>
  <c r="B27" i="37"/>
  <c r="C32" i="12"/>
  <c r="B22" i="37"/>
  <c r="B28" i="37"/>
  <c r="D32" i="12"/>
  <c r="B23" i="37"/>
  <c r="B29" i="37"/>
  <c r="E32" i="12"/>
  <c r="B24" i="37"/>
  <c r="B30" i="37"/>
  <c r="F32" i="12"/>
  <c r="B24" i="38"/>
  <c r="B30" i="38"/>
  <c r="C46" i="12"/>
  <c r="B25" i="38"/>
  <c r="B31" i="38"/>
  <c r="D46" i="12"/>
  <c r="B26" i="38"/>
  <c r="B32" i="38"/>
  <c r="E46" i="12"/>
  <c r="B27" i="38"/>
  <c r="B33" i="38"/>
  <c r="F46" i="12"/>
  <c r="B24" i="39"/>
  <c r="B30" i="39"/>
  <c r="C47" i="12"/>
  <c r="B25" i="39"/>
  <c r="B31" i="39"/>
  <c r="D47" i="12"/>
  <c r="B26" i="39"/>
  <c r="B32" i="39"/>
  <c r="E47" i="12"/>
  <c r="B27" i="39"/>
  <c r="B33" i="39"/>
  <c r="F47" i="12"/>
  <c r="B22" i="40"/>
  <c r="B28" i="40"/>
  <c r="C51" i="12"/>
  <c r="B23" i="40"/>
  <c r="B29" i="40"/>
  <c r="D51" i="12"/>
  <c r="B24" i="40"/>
  <c r="B30" i="40"/>
  <c r="E51" i="12"/>
  <c r="B25" i="40"/>
  <c r="B31" i="40"/>
  <c r="F51" i="12"/>
  <c r="B18" i="43"/>
  <c r="B24" i="43"/>
  <c r="C63" i="12"/>
  <c r="B19" i="43"/>
  <c r="B25" i="43"/>
  <c r="D63" i="12"/>
  <c r="B20" i="43"/>
  <c r="B26" i="43"/>
  <c r="E63" i="12"/>
  <c r="B21" i="43"/>
  <c r="B27" i="43"/>
  <c r="F63" i="12"/>
  <c r="B22" i="48"/>
  <c r="B28" i="48"/>
  <c r="C73" i="12"/>
  <c r="C74" i="12"/>
  <c r="B23" i="48"/>
  <c r="B29" i="48"/>
  <c r="D73" i="12"/>
  <c r="D74" i="12"/>
  <c r="B24" i="48"/>
  <c r="B30" i="48"/>
  <c r="E73" i="12"/>
  <c r="E74" i="12"/>
  <c r="B25" i="48"/>
  <c r="B31" i="48"/>
  <c r="F73" i="12"/>
  <c r="F74" i="12"/>
  <c r="B29" i="50"/>
  <c r="B30" i="50"/>
  <c r="B36" i="50"/>
  <c r="D79" i="12"/>
  <c r="B31" i="50"/>
  <c r="B37" i="50"/>
  <c r="E79" i="12"/>
  <c r="B32" i="50"/>
  <c r="B38" i="50"/>
  <c r="F79" i="12"/>
  <c r="B35" i="50"/>
  <c r="C79" i="12"/>
  <c r="B21" i="49"/>
  <c r="B27" i="49"/>
  <c r="C75" i="12"/>
  <c r="C76" i="12"/>
  <c r="B22" i="49"/>
  <c r="B28" i="49"/>
  <c r="D75" i="12"/>
  <c r="D76" i="12"/>
  <c r="B23" i="49"/>
  <c r="B29" i="49"/>
  <c r="E75" i="12"/>
  <c r="E76" i="12"/>
  <c r="B24" i="49"/>
  <c r="B30" i="49"/>
  <c r="F75" i="12"/>
  <c r="F76" i="12"/>
  <c r="C24" i="48"/>
  <c r="C25" i="48"/>
  <c r="C31" i="48"/>
  <c r="F73" i="51"/>
  <c r="F74" i="51"/>
  <c r="C30" i="48"/>
  <c r="E73" i="51"/>
  <c r="E74" i="51"/>
  <c r="C22" i="48"/>
  <c r="C23" i="48"/>
  <c r="C29" i="48"/>
  <c r="D73" i="51"/>
  <c r="D74" i="51"/>
  <c r="C28" i="48"/>
  <c r="C73" i="51"/>
  <c r="C74" i="51"/>
  <c r="C21" i="37"/>
  <c r="C22" i="37"/>
  <c r="C28" i="37"/>
  <c r="D32" i="51"/>
  <c r="C23" i="37"/>
  <c r="C29" i="37"/>
  <c r="E32" i="51"/>
  <c r="C24" i="37"/>
  <c r="C30" i="37"/>
  <c r="F32" i="51"/>
  <c r="C24" i="38"/>
  <c r="C30" i="38"/>
  <c r="C46" i="51"/>
  <c r="C25" i="38"/>
  <c r="C31" i="38"/>
  <c r="D46" i="51"/>
  <c r="C26" i="38"/>
  <c r="C32" i="38"/>
  <c r="E46" i="51"/>
  <c r="C27" i="38"/>
  <c r="C33" i="38"/>
  <c r="F46" i="51"/>
  <c r="C24" i="39"/>
  <c r="C30" i="39"/>
  <c r="C47" i="51"/>
  <c r="C25" i="39"/>
  <c r="C31" i="39"/>
  <c r="D47" i="51"/>
  <c r="C26" i="39"/>
  <c r="C32" i="39"/>
  <c r="E47" i="51"/>
  <c r="C27" i="39"/>
  <c r="C33" i="39"/>
  <c r="F47" i="51"/>
  <c r="C18" i="43"/>
  <c r="C24" i="43"/>
  <c r="C63" i="51"/>
  <c r="C19" i="43"/>
  <c r="C25" i="43"/>
  <c r="D63" i="51"/>
  <c r="C20" i="43"/>
  <c r="C26" i="43"/>
  <c r="E63" i="51"/>
  <c r="C21" i="43"/>
  <c r="C27" i="43"/>
  <c r="F63" i="51"/>
  <c r="C24" i="44"/>
  <c r="C30" i="44"/>
  <c r="C65" i="51"/>
  <c r="C66" i="51"/>
  <c r="C25" i="44"/>
  <c r="C31" i="44"/>
  <c r="D65" i="51"/>
  <c r="D66" i="51"/>
  <c r="C26" i="44"/>
  <c r="C32" i="44"/>
  <c r="E65" i="51"/>
  <c r="E66" i="51"/>
  <c r="C27" i="44"/>
  <c r="C33" i="44"/>
  <c r="F65" i="51"/>
  <c r="F66" i="51"/>
  <c r="C22" i="45"/>
  <c r="C28" i="45"/>
  <c r="C67" i="51"/>
  <c r="C68" i="51"/>
  <c r="C23" i="45"/>
  <c r="C29" i="45"/>
  <c r="D67" i="51"/>
  <c r="D68" i="51"/>
  <c r="C24" i="45"/>
  <c r="C30" i="45"/>
  <c r="E67" i="51"/>
  <c r="E68" i="51"/>
  <c r="C25" i="45"/>
  <c r="C31" i="45"/>
  <c r="F67" i="51"/>
  <c r="F68" i="51"/>
  <c r="C23" i="46"/>
  <c r="C29" i="46"/>
  <c r="C69" i="51"/>
  <c r="C70" i="51"/>
  <c r="C24" i="46"/>
  <c r="C30" i="46"/>
  <c r="D69" i="51"/>
  <c r="D70" i="51"/>
  <c r="C25" i="46"/>
  <c r="C31" i="46"/>
  <c r="E69" i="51"/>
  <c r="E70" i="51"/>
  <c r="C26" i="46"/>
  <c r="C32" i="46"/>
  <c r="F69" i="51"/>
  <c r="F70" i="51"/>
  <c r="C22" i="47"/>
  <c r="C28" i="47"/>
  <c r="C71" i="51"/>
  <c r="C72" i="51"/>
  <c r="C23" i="47"/>
  <c r="C29" i="47"/>
  <c r="D71" i="51"/>
  <c r="D72" i="51"/>
  <c r="C24" i="47"/>
  <c r="C30" i="47"/>
  <c r="E71" i="51"/>
  <c r="E72" i="51"/>
  <c r="C25" i="47"/>
  <c r="C31" i="47"/>
  <c r="F71" i="51"/>
  <c r="F72" i="51"/>
  <c r="C21" i="49"/>
  <c r="C27" i="49"/>
  <c r="C75" i="51"/>
  <c r="C76" i="51"/>
  <c r="C22" i="49"/>
  <c r="C28" i="49"/>
  <c r="D75" i="51"/>
  <c r="D76" i="51"/>
  <c r="C23" i="49"/>
  <c r="C29" i="49"/>
  <c r="E75" i="51"/>
  <c r="E76" i="51"/>
  <c r="C24" i="49"/>
  <c r="C30" i="49"/>
  <c r="F75" i="51"/>
  <c r="F76" i="51"/>
  <c r="C29" i="50"/>
  <c r="C35" i="50"/>
  <c r="C79" i="51"/>
  <c r="C30" i="50"/>
  <c r="C36" i="50"/>
  <c r="D79" i="51"/>
  <c r="C31" i="50"/>
  <c r="C37" i="50"/>
  <c r="E79" i="51"/>
  <c r="C32" i="50"/>
  <c r="C38" i="50"/>
  <c r="F79" i="51"/>
  <c r="C27" i="37"/>
  <c r="C32" i="51"/>
  <c r="D31" i="50"/>
  <c r="D32" i="50"/>
  <c r="D38" i="50"/>
  <c r="F79" i="52"/>
  <c r="D37" i="50"/>
  <c r="E79" i="52"/>
  <c r="D29" i="50"/>
  <c r="D30" i="50"/>
  <c r="D36" i="50"/>
  <c r="D79" i="52"/>
  <c r="D35" i="50"/>
  <c r="C79" i="52"/>
  <c r="D23" i="49"/>
  <c r="D24" i="49"/>
  <c r="D30" i="49"/>
  <c r="F75" i="52"/>
  <c r="F76" i="52"/>
  <c r="D29" i="49"/>
  <c r="E75" i="52"/>
  <c r="E76" i="52"/>
  <c r="D21" i="49"/>
  <c r="D22" i="49"/>
  <c r="D28" i="49"/>
  <c r="D75" i="52"/>
  <c r="D76" i="52"/>
  <c r="D27" i="49"/>
  <c r="C75" i="52"/>
  <c r="C76" i="52"/>
  <c r="D25" i="46"/>
  <c r="D26" i="46"/>
  <c r="D32" i="46"/>
  <c r="F69" i="52"/>
  <c r="F70" i="52"/>
  <c r="D31" i="46"/>
  <c r="E69" i="52"/>
  <c r="E70" i="52"/>
  <c r="D23" i="46"/>
  <c r="D24" i="46"/>
  <c r="D30" i="46"/>
  <c r="D69" i="52"/>
  <c r="D70" i="52"/>
  <c r="D29" i="46"/>
  <c r="C69" i="52"/>
  <c r="C70" i="52"/>
  <c r="D24" i="45"/>
  <c r="D25" i="45"/>
  <c r="D31" i="45"/>
  <c r="F67" i="52"/>
  <c r="F68" i="52"/>
  <c r="D30" i="45"/>
  <c r="E67" i="52"/>
  <c r="E68" i="52"/>
  <c r="D22" i="45"/>
  <c r="D23" i="45"/>
  <c r="D29" i="45"/>
  <c r="D67" i="52"/>
  <c r="D68" i="52"/>
  <c r="D28" i="45"/>
  <c r="C67" i="52"/>
  <c r="C68" i="52"/>
  <c r="D26" i="44"/>
  <c r="D27" i="44"/>
  <c r="D33" i="44"/>
  <c r="F65" i="52"/>
  <c r="F66" i="52"/>
  <c r="D32" i="44"/>
  <c r="E65" i="52"/>
  <c r="E66" i="52"/>
  <c r="D24" i="44"/>
  <c r="D25" i="44"/>
  <c r="D31" i="44"/>
  <c r="D65" i="52"/>
  <c r="D66" i="52"/>
  <c r="D30" i="44"/>
  <c r="C65" i="52"/>
  <c r="C66" i="52"/>
  <c r="D20" i="43"/>
  <c r="D21" i="43"/>
  <c r="D27" i="43"/>
  <c r="F63" i="52"/>
  <c r="D26" i="43"/>
  <c r="E63" i="52"/>
  <c r="D18" i="43"/>
  <c r="D19" i="43"/>
  <c r="D25" i="43"/>
  <c r="D63" i="52"/>
  <c r="D24" i="43"/>
  <c r="C63" i="52"/>
  <c r="D26" i="39"/>
  <c r="D27" i="39"/>
  <c r="D33" i="39"/>
  <c r="F47" i="52"/>
  <c r="D32" i="39"/>
  <c r="E47" i="52"/>
  <c r="D24" i="39"/>
  <c r="D25" i="39"/>
  <c r="D31" i="39"/>
  <c r="D47" i="52"/>
  <c r="D30" i="39"/>
  <c r="C47" i="52"/>
  <c r="D26" i="38"/>
  <c r="D27" i="38"/>
  <c r="D33" i="38"/>
  <c r="F46" i="52"/>
  <c r="D32" i="38"/>
  <c r="E46" i="52"/>
  <c r="D24" i="38"/>
  <c r="D25" i="38"/>
  <c r="D31" i="38"/>
  <c r="D46" i="52"/>
  <c r="D30" i="38"/>
  <c r="C46" i="52"/>
  <c r="D23" i="37"/>
  <c r="D24" i="37"/>
  <c r="D30" i="37"/>
  <c r="F32" i="52"/>
  <c r="D29" i="37"/>
  <c r="E32" i="52"/>
  <c r="D21" i="37"/>
  <c r="D22" i="37"/>
  <c r="D28" i="37"/>
  <c r="D32" i="52"/>
  <c r="D27" i="37"/>
  <c r="C32" i="52"/>
</calcChain>
</file>

<file path=xl/sharedStrings.xml><?xml version="1.0" encoding="utf-8"?>
<sst xmlns="http://schemas.openxmlformats.org/spreadsheetml/2006/main" count="4414" uniqueCount="698">
  <si>
    <t>Page 1</t>
  </si>
  <si>
    <t>Page 2</t>
  </si>
  <si>
    <t>Page 3</t>
  </si>
  <si>
    <t>Page 4</t>
  </si>
  <si>
    <t>Page 5</t>
  </si>
  <si>
    <t>?</t>
  </si>
  <si>
    <t>Bestiary Level:</t>
  </si>
  <si>
    <t>Name</t>
  </si>
  <si>
    <t>ID</t>
  </si>
  <si>
    <t>Bestiary</t>
  </si>
  <si>
    <t>Exp</t>
  </si>
  <si>
    <t>Boss?</t>
  </si>
  <si>
    <t>Invisible X</t>
  </si>
  <si>
    <t>Idle Dummy</t>
  </si>
  <si>
    <t>Jr. Dummy</t>
  </si>
  <si>
    <t>Dark Jr. Dummy</t>
  </si>
  <si>
    <t>Wooden Dummy</t>
  </si>
  <si>
    <t>Grinning Colossus</t>
  </si>
  <si>
    <t>Arena Box</t>
  </si>
  <si>
    <t>Light Donkey</t>
  </si>
  <si>
    <t>Dark Donkey</t>
  </si>
  <si>
    <t>Green Raptor</t>
  </si>
  <si>
    <t>Blue Raptor</t>
  </si>
  <si>
    <t>Red Raptor</t>
  </si>
  <si>
    <t>Strange Box</t>
  </si>
  <si>
    <t>Wind Dummy</t>
  </si>
  <si>
    <t>Ice Dummy</t>
  </si>
  <si>
    <t>Fire Dummy</t>
  </si>
  <si>
    <t>Water Dummy</t>
  </si>
  <si>
    <t>Thunder Dummy</t>
  </si>
  <si>
    <t>Living Dummy</t>
  </si>
  <si>
    <t>Healer Dummy</t>
  </si>
  <si>
    <t>Dark Dummy</t>
  </si>
  <si>
    <t>Ghost Dummy</t>
  </si>
  <si>
    <t>Master Dummy</t>
  </si>
  <si>
    <t>Green Snail</t>
  </si>
  <si>
    <t>Blue Snail</t>
  </si>
  <si>
    <t>Dry Snail</t>
  </si>
  <si>
    <t>Rabbit</t>
  </si>
  <si>
    <t>Jr. Blob</t>
  </si>
  <si>
    <t>Blob</t>
  </si>
  <si>
    <t>Glob</t>
  </si>
  <si>
    <t>Old Snail</t>
  </si>
  <si>
    <t>Jelly</t>
  </si>
  <si>
    <t>Pyramid Worm</t>
  </si>
  <si>
    <t>Pyramid Snake</t>
  </si>
  <si>
    <t>Pyramid Ghost</t>
  </si>
  <si>
    <t>Skulder</t>
  </si>
  <si>
    <t>Pyramid Dragon</t>
  </si>
  <si>
    <t>Blue Jelly</t>
  </si>
  <si>
    <t>Slime</t>
  </si>
  <si>
    <t>Carabbit</t>
  </si>
  <si>
    <t>Blue Slime</t>
  </si>
  <si>
    <t>Jr. Goop</t>
  </si>
  <si>
    <t>Blue Jr. Goop</t>
  </si>
  <si>
    <t>Goop</t>
  </si>
  <si>
    <t>Blue Goop</t>
  </si>
  <si>
    <t>Octopus</t>
  </si>
  <si>
    <t>BlobBB</t>
  </si>
  <si>
    <t>Dark Snail</t>
  </si>
  <si>
    <t>Dark Rabbit</t>
  </si>
  <si>
    <t>Dark Blob</t>
  </si>
  <si>
    <t>Dark Jelly</t>
  </si>
  <si>
    <t>Dark Slime</t>
  </si>
  <si>
    <t>Dark Jr. Goop</t>
  </si>
  <si>
    <t>Dark Goop</t>
  </si>
  <si>
    <t>Tree Stump</t>
  </si>
  <si>
    <t>Dark Stump</t>
  </si>
  <si>
    <t>Zombie Stump</t>
  </si>
  <si>
    <t>Green Tree</t>
  </si>
  <si>
    <t>Red Tree</t>
  </si>
  <si>
    <t>Moose</t>
  </si>
  <si>
    <t>Orange Moose</t>
  </si>
  <si>
    <t>Mushouse</t>
  </si>
  <si>
    <t>Mushroom</t>
  </si>
  <si>
    <t>Treeman</t>
  </si>
  <si>
    <t>Giant Mushouse</t>
  </si>
  <si>
    <t>Forest Spirit</t>
  </si>
  <si>
    <t>Giant Mushroom</t>
  </si>
  <si>
    <t>Bird</t>
  </si>
  <si>
    <t>Blue Bird</t>
  </si>
  <si>
    <t>Healer Bird</t>
  </si>
  <si>
    <t>Dark Bird</t>
  </si>
  <si>
    <t>Thunderbird</t>
  </si>
  <si>
    <t>Zombie Bird</t>
  </si>
  <si>
    <t>Seagull</t>
  </si>
  <si>
    <t>Beeterfly</t>
  </si>
  <si>
    <t>Feonix</t>
  </si>
  <si>
    <t>Air Spirit</t>
  </si>
  <si>
    <t>Bunnyhead</t>
  </si>
  <si>
    <t>Dark Bunnyhead</t>
  </si>
  <si>
    <t>Earth Worm</t>
  </si>
  <si>
    <t>Spyder</t>
  </si>
  <si>
    <t>Stinky Rat</t>
  </si>
  <si>
    <t>Rat</t>
  </si>
  <si>
    <t>Giant Rat</t>
  </si>
  <si>
    <t>Desert Slime</t>
  </si>
  <si>
    <t>Mud Slime</t>
  </si>
  <si>
    <t>Cactus</t>
  </si>
  <si>
    <t>Flame Cactus</t>
  </si>
  <si>
    <t>Arena Mob 1</t>
  </si>
  <si>
    <t>Green Snake</t>
  </si>
  <si>
    <t>Red Snake</t>
  </si>
  <si>
    <t>Dark Snake</t>
  </si>
  <si>
    <t>Sand Abuser</t>
  </si>
  <si>
    <t>Desert Dwarf</t>
  </si>
  <si>
    <t>Dark Dwarf</t>
  </si>
  <si>
    <t>Arena Mob 2</t>
  </si>
  <si>
    <t>Sand Giant</t>
  </si>
  <si>
    <t>Arena Mob 3</t>
  </si>
  <si>
    <t>Green Turtle</t>
  </si>
  <si>
    <t>Blue Turtle</t>
  </si>
  <si>
    <t>Bonefish</t>
  </si>
  <si>
    <t>Floating Fish</t>
  </si>
  <si>
    <t>Arena Mob 4</t>
  </si>
  <si>
    <t>White Duck</t>
  </si>
  <si>
    <t>Dark Duck</t>
  </si>
  <si>
    <t>Mad Duck</t>
  </si>
  <si>
    <t>Mallard</t>
  </si>
  <si>
    <t>Dark Mallard</t>
  </si>
  <si>
    <t>Arena Mob 5</t>
  </si>
  <si>
    <t>Thunder Lizard</t>
  </si>
  <si>
    <t>Wind Lizard</t>
  </si>
  <si>
    <t>Water Lizard</t>
  </si>
  <si>
    <t>Blue Crab</t>
  </si>
  <si>
    <t>Red Crab</t>
  </si>
  <si>
    <t>Fire Snail</t>
  </si>
  <si>
    <t>Arena Bonus 1</t>
  </si>
  <si>
    <t>DON'T ATTACK!!!</t>
  </si>
  <si>
    <t>Robaconollitron</t>
  </si>
  <si>
    <t>Robroccolaconator</t>
  </si>
  <si>
    <t>Lava Blob</t>
  </si>
  <si>
    <t>Black Crab</t>
  </si>
  <si>
    <t>Lava Jelly</t>
  </si>
  <si>
    <t>Lava Slime</t>
  </si>
  <si>
    <t>Red Mushroom</t>
  </si>
  <si>
    <t>Fire Snake</t>
  </si>
  <si>
    <t>Fire Turtle</t>
  </si>
  <si>
    <t>Flame Lizard</t>
  </si>
  <si>
    <t>Fire Eye</t>
  </si>
  <si>
    <t>Floating Fire</t>
  </si>
  <si>
    <t>Water Spirit</t>
  </si>
  <si>
    <t>Rocky</t>
  </si>
  <si>
    <t>Moving Rocky</t>
  </si>
  <si>
    <t>RM-04</t>
  </si>
  <si>
    <t>Robo Spyder</t>
  </si>
  <si>
    <t>Zombie Duck</t>
  </si>
  <si>
    <t>Robospook</t>
  </si>
  <si>
    <t>Fire Stone</t>
  </si>
  <si>
    <t>Arena Mob 6</t>
  </si>
  <si>
    <t>Crappy Cannon</t>
  </si>
  <si>
    <t>Defense Cannon</t>
  </si>
  <si>
    <t>Walking Cannon</t>
  </si>
  <si>
    <t>Computer</t>
  </si>
  <si>
    <t>Fire Spirit</t>
  </si>
  <si>
    <t>Lolputer</t>
  </si>
  <si>
    <t>Computetris</t>
  </si>
  <si>
    <t>Compbroken</t>
  </si>
  <si>
    <t>BSOD</t>
  </si>
  <si>
    <t>Arena Mob 7</t>
  </si>
  <si>
    <t>Blue Robo</t>
  </si>
  <si>
    <t>Green Robo</t>
  </si>
  <si>
    <t>Red Robo</t>
  </si>
  <si>
    <t>Bomb</t>
  </si>
  <si>
    <t>Enraged Bomb</t>
  </si>
  <si>
    <t>Clawbot</t>
  </si>
  <si>
    <t>Weird Box</t>
  </si>
  <si>
    <t>Metal Box</t>
  </si>
  <si>
    <t>Treasure Hunter</t>
  </si>
  <si>
    <t>Arena Mob 8</t>
  </si>
  <si>
    <t>Octoroc</t>
  </si>
  <si>
    <t>Evil Eye</t>
  </si>
  <si>
    <t>Robosaurus</t>
  </si>
  <si>
    <t>Duplicated Ninja</t>
  </si>
  <si>
    <t>Ice Snail</t>
  </si>
  <si>
    <t>Ice Blob</t>
  </si>
  <si>
    <t>Ice Jelly</t>
  </si>
  <si>
    <t>Ice Slime</t>
  </si>
  <si>
    <t>Blue Mushroom</t>
  </si>
  <si>
    <t>Frozen Cactus</t>
  </si>
  <si>
    <t>Snow Abuser</t>
  </si>
  <si>
    <t>Igloo Turtle</t>
  </si>
  <si>
    <t>Frost Eye</t>
  </si>
  <si>
    <t>Cold Fire</t>
  </si>
  <si>
    <t>Robo Spirit</t>
  </si>
  <si>
    <t>Treasure Chest</t>
  </si>
  <si>
    <t>Another Chest</t>
  </si>
  <si>
    <t>Arena Mob 9</t>
  </si>
  <si>
    <t>Chagon</t>
  </si>
  <si>
    <t>Blue Ghost</t>
  </si>
  <si>
    <t>Ice Stone</t>
  </si>
  <si>
    <t>Gragon</t>
  </si>
  <si>
    <t>Green Ghost</t>
  </si>
  <si>
    <t>Wragon</t>
  </si>
  <si>
    <t>Red Ghost</t>
  </si>
  <si>
    <t>Ice Spirit</t>
  </si>
  <si>
    <t>Dagon</t>
  </si>
  <si>
    <t>Gryph</t>
  </si>
  <si>
    <t>Arena Mob 10</t>
  </si>
  <si>
    <t>Fire Dragon</t>
  </si>
  <si>
    <t>Frost Dragon</t>
  </si>
  <si>
    <t>Killer Lily</t>
  </si>
  <si>
    <t>Nature Dragon</t>
  </si>
  <si>
    <t>Minifish</t>
  </si>
  <si>
    <t>Pirate Gem</t>
  </si>
  <si>
    <t>Fireball</t>
  </si>
  <si>
    <t>Iceball</t>
  </si>
  <si>
    <t>Bronze Jelly</t>
  </si>
  <si>
    <t>Super Ghost</t>
  </si>
  <si>
    <t>Silver Jelly</t>
  </si>
  <si>
    <t>Golden Jelly</t>
  </si>
  <si>
    <t>Platinum Jelly</t>
  </si>
  <si>
    <t>Boogie</t>
  </si>
  <si>
    <t>Emerald</t>
  </si>
  <si>
    <t>Arena Bonus 2</t>
  </si>
  <si>
    <t>Aquamarine</t>
  </si>
  <si>
    <t>Topaz</t>
  </si>
  <si>
    <t>Ruby</t>
  </si>
  <si>
    <t>Bloodsurfer</t>
  </si>
  <si>
    <t>Diamond</t>
  </si>
  <si>
    <t>Alien #1</t>
  </si>
  <si>
    <t>Alien #2</t>
  </si>
  <si>
    <t>Dark Gem</t>
  </si>
  <si>
    <t>Alien #3</t>
  </si>
  <si>
    <t>Supergem</t>
  </si>
  <si>
    <t>Alien #4</t>
  </si>
  <si>
    <t>Alien #5</t>
  </si>
  <si>
    <t>Alien #6</t>
  </si>
  <si>
    <t>Alien #7</t>
  </si>
  <si>
    <t>Alien #8</t>
  </si>
  <si>
    <t>Alien #9</t>
  </si>
  <si>
    <t>Alien #10</t>
  </si>
  <si>
    <t>Bunneye</t>
  </si>
  <si>
    <t>Alien #11</t>
  </si>
  <si>
    <t>Arena Mob 11</t>
  </si>
  <si>
    <t>Alien #12</t>
  </si>
  <si>
    <t>Robomin</t>
  </si>
  <si>
    <t>Sword Bunneye</t>
  </si>
  <si>
    <t>Invisibo</t>
  </si>
  <si>
    <t>Weird Object #1</t>
  </si>
  <si>
    <t>Gun Bunneye</t>
  </si>
  <si>
    <t>Weird Object #2</t>
  </si>
  <si>
    <t>Supertruck</t>
  </si>
  <si>
    <t>Not_a_Bomb #1</t>
  </si>
  <si>
    <t>Flying Sword</t>
  </si>
  <si>
    <t>Not_a_Bomb #2</t>
  </si>
  <si>
    <t>Not_a_Bomb #3</t>
  </si>
  <si>
    <t>Evil Sword</t>
  </si>
  <si>
    <t>Suspicious Sign</t>
  </si>
  <si>
    <t>Arrowbot</t>
  </si>
  <si>
    <t>Dogbot</t>
  </si>
  <si>
    <t>Cursed Sword</t>
  </si>
  <si>
    <t>Sentrybot</t>
  </si>
  <si>
    <t>Dronebot</t>
  </si>
  <si>
    <t>RandomNoob143</t>
  </si>
  <si>
    <t>Master Alien</t>
  </si>
  <si>
    <t>Attacker Alien</t>
  </si>
  <si>
    <t>Defender Alien</t>
  </si>
  <si>
    <t>Healer Alien</t>
  </si>
  <si>
    <t>Runner Alien</t>
  </si>
  <si>
    <t>Enraged Alien</t>
  </si>
  <si>
    <t>Explosive Alien</t>
  </si>
  <si>
    <t>Evasive Alien</t>
  </si>
  <si>
    <t>Ranger Alien</t>
  </si>
  <si>
    <t>Knight</t>
  </si>
  <si>
    <t>Sword Knight</t>
  </si>
  <si>
    <t>Arena Mob 12</t>
  </si>
  <si>
    <t>Strange Triangle Dummy</t>
  </si>
  <si>
    <t>Backpack Knight</t>
  </si>
  <si>
    <t>Female Hunter A</t>
  </si>
  <si>
    <t>Strange Triangle Tree</t>
  </si>
  <si>
    <t>Female Hunter B</t>
  </si>
  <si>
    <t>Female Hunter C</t>
  </si>
  <si>
    <t>Strange Mushtriangle</t>
  </si>
  <si>
    <t>Male Hunter A</t>
  </si>
  <si>
    <t>Male Hunter B</t>
  </si>
  <si>
    <t>Strange Triangoop</t>
  </si>
  <si>
    <t>Strange Tridle</t>
  </si>
  <si>
    <t>Male Hunter C</t>
  </si>
  <si>
    <t>Neenja A</t>
  </si>
  <si>
    <t>Arena Mob 13</t>
  </si>
  <si>
    <t>Mother Goose</t>
  </si>
  <si>
    <t>Strange Triangle Bot</t>
  </si>
  <si>
    <t>Neenja B</t>
  </si>
  <si>
    <t>Neenja C</t>
  </si>
  <si>
    <t>Little Mermaid</t>
  </si>
  <si>
    <t>Strange Moving Spikes</t>
  </si>
  <si>
    <t>Icewizard</t>
  </si>
  <si>
    <t>Firewizard</t>
  </si>
  <si>
    <t>Bishop</t>
  </si>
  <si>
    <t>Blind Mouse</t>
  </si>
  <si>
    <t>Strange Fast Spikes</t>
  </si>
  <si>
    <t>Frog Prince</t>
  </si>
  <si>
    <t>Strange Dark Spikes</t>
  </si>
  <si>
    <t>Ugly Duckling</t>
  </si>
  <si>
    <t>Strange Blue Triangle</t>
  </si>
  <si>
    <t>Dark Mage</t>
  </si>
  <si>
    <t>???</t>
  </si>
  <si>
    <t>Arena Mob 14</t>
  </si>
  <si>
    <t>Light Donkey?</t>
  </si>
  <si>
    <t>Dark Donkey?</t>
  </si>
  <si>
    <t>Blank Face</t>
  </si>
  <si>
    <t>Confused Face</t>
  </si>
  <si>
    <t>Happy Face</t>
  </si>
  <si>
    <t>Smiling Face</t>
  </si>
  <si>
    <t>Sad Face</t>
  </si>
  <si>
    <t>Shocked Face</t>
  </si>
  <si>
    <t>Angry Face</t>
  </si>
  <si>
    <t>Doom Dummy</t>
  </si>
  <si>
    <t>Tom Thumb</t>
  </si>
  <si>
    <t>Strange Green Triangle</t>
  </si>
  <si>
    <t>Thumbelina</t>
  </si>
  <si>
    <t>Strange Red Triangle</t>
  </si>
  <si>
    <t>Doom Snail</t>
  </si>
  <si>
    <t>Old Woman in Shoe</t>
  </si>
  <si>
    <t>Strange Black Triangle</t>
  </si>
  <si>
    <t>Green Raptor?</t>
  </si>
  <si>
    <t>Blue Raptor?</t>
  </si>
  <si>
    <t>Red Raptor?</t>
  </si>
  <si>
    <t>Doom Rabbit</t>
  </si>
  <si>
    <t>Dark Spirit</t>
  </si>
  <si>
    <t>Green Bomb</t>
  </si>
  <si>
    <t>Red Bomb</t>
  </si>
  <si>
    <t>Reaction Box</t>
  </si>
  <si>
    <t>Lucky Box</t>
  </si>
  <si>
    <t>Magikrap</t>
  </si>
  <si>
    <t>Troll</t>
  </si>
  <si>
    <t>Doom BlobBB</t>
  </si>
  <si>
    <t>Starwe</t>
  </si>
  <si>
    <t>Trollface</t>
  </si>
  <si>
    <t>Peekatchu</t>
  </si>
  <si>
    <t>Successful Troll</t>
  </si>
  <si>
    <t>Poisonous Slime</t>
  </si>
  <si>
    <t>Darkness Slime</t>
  </si>
  <si>
    <t>Destroyer Slime</t>
  </si>
  <si>
    <t>Anti-Snail</t>
  </si>
  <si>
    <t>Powerful Snail</t>
  </si>
  <si>
    <t>Doom Treeman</t>
  </si>
  <si>
    <t>Garydos</t>
  </si>
  <si>
    <t>Voltode</t>
  </si>
  <si>
    <t>Younger Gruff</t>
  </si>
  <si>
    <t>Starthem</t>
  </si>
  <si>
    <t>Sanke</t>
  </si>
  <si>
    <t>Middle Gruff</t>
  </si>
  <si>
    <t>The Guardian</t>
  </si>
  <si>
    <t>Dark Stone</t>
  </si>
  <si>
    <t>Power Stone</t>
  </si>
  <si>
    <t>Devil Face</t>
  </si>
  <si>
    <t>Doom Mushroom</t>
  </si>
  <si>
    <t>Ryechew</t>
  </si>
  <si>
    <t>Duglett</t>
  </si>
  <si>
    <t>Eldest Gruff</t>
  </si>
  <si>
    <t>Triangle Dummy</t>
  </si>
  <si>
    <t>Electrorb</t>
  </si>
  <si>
    <t>Magnetmight</t>
  </si>
  <si>
    <t>Triangle Tree</t>
  </si>
  <si>
    <t>Pokay Ball</t>
  </si>
  <si>
    <t>Kroba</t>
  </si>
  <si>
    <t>Elite Crab</t>
  </si>
  <si>
    <t>Mushtriangle</t>
  </si>
  <si>
    <t>Doom Feonix</t>
  </si>
  <si>
    <t>Digtrio</t>
  </si>
  <si>
    <t>Triangoop</t>
  </si>
  <si>
    <t>Magnettonne</t>
  </si>
  <si>
    <t>Tridle</t>
  </si>
  <si>
    <t>Final Alien</t>
  </si>
  <si>
    <t>Castor Ball</t>
  </si>
  <si>
    <t>Gingerbro</t>
  </si>
  <si>
    <t>Triangle Bot</t>
  </si>
  <si>
    <t>Doom Rat</t>
  </si>
  <si>
    <t>HEY! LISTEN!</t>
  </si>
  <si>
    <t>Moving Spikes</t>
  </si>
  <si>
    <t>Forest Elf</t>
  </si>
  <si>
    <t>Fast Spikes</t>
  </si>
  <si>
    <t>Mini Baba Yaga</t>
  </si>
  <si>
    <t>Dark Spikes</t>
  </si>
  <si>
    <t>Doom Giant</t>
  </si>
  <si>
    <t>Warpig</t>
  </si>
  <si>
    <t>Blue Triangle</t>
  </si>
  <si>
    <t>THE MEGABOSS</t>
  </si>
  <si>
    <t>Alien Treasure</t>
  </si>
  <si>
    <t>Rawrquaza</t>
  </si>
  <si>
    <t>THE MEGABOSS's Revenge</t>
  </si>
  <si>
    <t>Grandma</t>
  </si>
  <si>
    <t>Green Triangle</t>
  </si>
  <si>
    <t>Goldie Bear</t>
  </si>
  <si>
    <t>Red Triangle</t>
  </si>
  <si>
    <t>Doomsaurus</t>
  </si>
  <si>
    <t>Lizard Slave</t>
  </si>
  <si>
    <t>Lizard Witch-Doctor</t>
  </si>
  <si>
    <t>Black Triangle</t>
  </si>
  <si>
    <t>Ghost Triangle A</t>
  </si>
  <si>
    <t>Ghost Triangle B</t>
  </si>
  <si>
    <t>Doomsurfer</t>
  </si>
  <si>
    <t>Small Air Elemental</t>
  </si>
  <si>
    <t>Small Earth Elemental</t>
  </si>
  <si>
    <t>Small Water Elemental</t>
  </si>
  <si>
    <t>Small Fire Elemental</t>
  </si>
  <si>
    <t>Monster</t>
  </si>
  <si>
    <t>Jubjub Bird</t>
  </si>
  <si>
    <t>Ghost Triangle C</t>
  </si>
  <si>
    <t>Frumious Bandersnatch</t>
  </si>
  <si>
    <t>Ghost Triangle D</t>
  </si>
  <si>
    <t>Dwarf 1</t>
  </si>
  <si>
    <t>Lizard Hulk</t>
  </si>
  <si>
    <t>Lizard Shadow Mage</t>
  </si>
  <si>
    <t>Rust Monster</t>
  </si>
  <si>
    <t>Flame Lich</t>
  </si>
  <si>
    <t>Frost Lich</t>
  </si>
  <si>
    <t>Inky Pool</t>
  </si>
  <si>
    <t>Floating Angel</t>
  </si>
  <si>
    <t>Hellchihuahua</t>
  </si>
  <si>
    <t>Dwarves 2-3</t>
  </si>
  <si>
    <t>Doom Ghost</t>
  </si>
  <si>
    <t>Dwarves 4-7</t>
  </si>
  <si>
    <t>Super Triangle</t>
  </si>
  <si>
    <t>Secret Crystal</t>
  </si>
  <si>
    <t>Large Air Elemental</t>
  </si>
  <si>
    <t>Large Earth Elemental</t>
  </si>
  <si>
    <t>Large Water Elemental</t>
  </si>
  <si>
    <t>Large Fire Elemental</t>
  </si>
  <si>
    <t>Owlbear</t>
  </si>
  <si>
    <t>Mimic</t>
  </si>
  <si>
    <t>Gibbering Orb</t>
  </si>
  <si>
    <t>Giant Spider</t>
  </si>
  <si>
    <t>Ghostly Adventurer</t>
  </si>
  <si>
    <t>Elite Mummy</t>
  </si>
  <si>
    <t>Elite Pharaoh</t>
  </si>
  <si>
    <t>Censor Sheep</t>
  </si>
  <si>
    <t>Pumpkin Carriage</t>
  </si>
  <si>
    <t>Elite Lizard Hulk</t>
  </si>
  <si>
    <t>Lizard Berserker</t>
  </si>
  <si>
    <t>Roper</t>
  </si>
  <si>
    <t>Demi-Lich</t>
  </si>
  <si>
    <t>Black Pudding</t>
  </si>
  <si>
    <t>Floating Devil</t>
  </si>
  <si>
    <t>Hellhound</t>
  </si>
  <si>
    <t>Doom Wizard</t>
  </si>
  <si>
    <t>Purple Worm</t>
  </si>
  <si>
    <t>Gibbering Mouther</t>
  </si>
  <si>
    <t>Reapling</t>
  </si>
  <si>
    <t>Invisible</t>
  </si>
  <si>
    <t>Mummy</t>
  </si>
  <si>
    <t>Blooooob</t>
  </si>
  <si>
    <t>Abandoned Mob 1</t>
  </si>
  <si>
    <t>Abandoned Mob 2</t>
  </si>
  <si>
    <t>Abandoned Mob 3</t>
  </si>
  <si>
    <t>Abandoned Mob 4</t>
  </si>
  <si>
    <t>Abandoned Mob 5</t>
  </si>
  <si>
    <t>3.14 Piper</t>
  </si>
  <si>
    <t>Leprechaun</t>
  </si>
  <si>
    <t>Doom Triangle</t>
  </si>
  <si>
    <t>Sleeping Rose</t>
  </si>
  <si>
    <t>Elder Pudding</t>
  </si>
  <si>
    <t>Beholder</t>
  </si>
  <si>
    <t>Cerberus</t>
  </si>
  <si>
    <t>Visage of Sorrow</t>
  </si>
  <si>
    <t>Bloooob</t>
  </si>
  <si>
    <t>Moat Gator</t>
  </si>
  <si>
    <t>Gargoyle</t>
  </si>
  <si>
    <t>Gelatinous Cube</t>
  </si>
  <si>
    <t>Pharaoh</t>
  </si>
  <si>
    <t>Visage of Rage</t>
  </si>
  <si>
    <t>Chimera</t>
  </si>
  <si>
    <t>Blooob</t>
  </si>
  <si>
    <t>Flying Monkey</t>
  </si>
  <si>
    <t>Doom Spirit</t>
  </si>
  <si>
    <t>Visage of Joy</t>
  </si>
  <si>
    <t>Bloob</t>
  </si>
  <si>
    <t>Doom Stone</t>
  </si>
  <si>
    <t>Visage of Apathy</t>
  </si>
  <si>
    <t>Blob?</t>
  </si>
  <si>
    <t>Pea Princess</t>
  </si>
  <si>
    <t>Peach Princess</t>
  </si>
  <si>
    <t>Paperbag Princess</t>
  </si>
  <si>
    <t>Fairy Godfather</t>
  </si>
  <si>
    <t>Fairy Godmother</t>
  </si>
  <si>
    <t>Boss of DOOOOOOM</t>
  </si>
  <si>
    <t>Doom Treasure</t>
  </si>
  <si>
    <t>Mr. Vitreous</t>
  </si>
  <si>
    <t>Accursed Cranium</t>
  </si>
  <si>
    <t>Methane Cloud</t>
  </si>
  <si>
    <t>Ring of Angry Fire</t>
  </si>
  <si>
    <t>Sunflower</t>
  </si>
  <si>
    <t>Corrupted Giant</t>
  </si>
  <si>
    <t>Corrupted Blob</t>
  </si>
  <si>
    <t>Corrupted BlobBB</t>
  </si>
  <si>
    <t>Corrupted Treeman</t>
  </si>
  <si>
    <t>!!!!!</t>
  </si>
  <si>
    <t>?????</t>
  </si>
  <si>
    <t>Chaos</t>
  </si>
  <si>
    <t>shinki, the bridge dweller</t>
  </si>
  <si>
    <t>Corrupted Giant Treeman</t>
  </si>
  <si>
    <t>Triangle</t>
  </si>
  <si>
    <t>Chuck Norris</t>
  </si>
  <si>
    <t>The Ascendant</t>
  </si>
  <si>
    <t>CHAOS</t>
  </si>
  <si>
    <t>2012: Ye Olde Pub</t>
  </si>
  <si>
    <t>Beginner Training Zone</t>
  </si>
  <si>
    <t>Advanced Training Zone</t>
  </si>
  <si>
    <t>Primary Area</t>
  </si>
  <si>
    <t>Secondary Areas</t>
  </si>
  <si>
    <t>Mystic Forest</t>
  </si>
  <si>
    <t>Secret Beach</t>
  </si>
  <si>
    <t>Night Forest</t>
  </si>
  <si>
    <t>The Sky</t>
  </si>
  <si>
    <t>Polluted Sky</t>
  </si>
  <si>
    <t>Deadlands</t>
  </si>
  <si>
    <t>The Desert</t>
  </si>
  <si>
    <t>The Beach</t>
  </si>
  <si>
    <t>Binary Battlefield</t>
  </si>
  <si>
    <t>Dragon Cave</t>
  </si>
  <si>
    <t>Pirate Ship</t>
  </si>
  <si>
    <t>Triangle Land</t>
  </si>
  <si>
    <t>Dark Pyramid</t>
  </si>
  <si>
    <t>Mystic Path</t>
  </si>
  <si>
    <t>9001: Mystic Forest</t>
  </si>
  <si>
    <t>9001: Defend Mission</t>
  </si>
  <si>
    <t>9001: Secret Lab</t>
  </si>
  <si>
    <t>Pirate Ship Interior</t>
  </si>
  <si>
    <t>Volcano Peak</t>
  </si>
  <si>
    <t>Frosty Zone</t>
  </si>
  <si>
    <t>Dark Portal</t>
  </si>
  <si>
    <t>Ropeless Room</t>
  </si>
  <si>
    <t>The Special Arena</t>
  </si>
  <si>
    <t>-Infinity: Prehistoric Area</t>
  </si>
  <si>
    <t>Entry Room</t>
  </si>
  <si>
    <t>Reaction Room</t>
  </si>
  <si>
    <t>Chain Reaction Room</t>
  </si>
  <si>
    <t>Luck Room</t>
  </si>
  <si>
    <t>Speed Room</t>
  </si>
  <si>
    <t>Dimensional Room</t>
  </si>
  <si>
    <t>Power Room</t>
  </si>
  <si>
    <t>Water Room</t>
  </si>
  <si>
    <t>Final Room</t>
  </si>
  <si>
    <t>Treasure Room</t>
  </si>
  <si>
    <t>Smiley Island</t>
  </si>
  <si>
    <t>Tower of DOOOOOOM</t>
  </si>
  <si>
    <t>Pokayman City</t>
  </si>
  <si>
    <t>Not Copyright Infringement</t>
  </si>
  <si>
    <t>The Corruption</t>
  </si>
  <si>
    <t>Secret Dungeon</t>
  </si>
  <si>
    <t>Final Chamber</t>
  </si>
  <si>
    <t>Spooky Crypt</t>
  </si>
  <si>
    <t>Censor Ship</t>
  </si>
  <si>
    <t>Foodlandistan</t>
  </si>
  <si>
    <t>Abandoned Lab</t>
  </si>
  <si>
    <t>Lullaby Lake</t>
  </si>
  <si>
    <t>Billygoat Bridge</t>
  </si>
  <si>
    <t>Fabled Forest</t>
  </si>
  <si>
    <t>Fortress Foothills</t>
  </si>
  <si>
    <t>Castle Grimm</t>
  </si>
  <si>
    <t>Throne Room</t>
  </si>
  <si>
    <t>Triangle Hideout</t>
  </si>
  <si>
    <t>2011: Triangle Land</t>
  </si>
  <si>
    <t>IA status</t>
  </si>
  <si>
    <t>Mining</t>
  </si>
  <si>
    <t>The Corruption (Worst Moon)</t>
  </si>
  <si>
    <t>Ye Olde Pub</t>
  </si>
  <si>
    <t>Any Basic Area</t>
  </si>
  <si>
    <t>Exp bonus</t>
  </si>
  <si>
    <t>Spawn Rate</t>
  </si>
  <si>
    <t>Rare Rate</t>
  </si>
  <si>
    <t>Epic Rate</t>
  </si>
  <si>
    <t>Exp/Epic</t>
  </si>
  <si>
    <t>Exp/Rare</t>
  </si>
  <si>
    <t>Exp/Boss</t>
  </si>
  <si>
    <t>Exp Bonus</t>
  </si>
  <si>
    <t>Enemy</t>
  </si>
  <si>
    <t>Base exp</t>
  </si>
  <si>
    <t>Spawn %</t>
  </si>
  <si>
    <t>Spawn time</t>
  </si>
  <si>
    <t>Epic Rate (WM)</t>
  </si>
  <si>
    <t>Adjusted Exp</t>
  </si>
  <si>
    <t>Epic Exp</t>
  </si>
  <si>
    <t>Rare Exp</t>
  </si>
  <si>
    <t>Always epic</t>
  </si>
  <si>
    <t>Evolves into Wooden Dummy</t>
  </si>
  <si>
    <t>Input current bestiary levels on the page BestiaryLevels</t>
  </si>
  <si>
    <t>Normal Rate</t>
  </si>
  <si>
    <t>Base</t>
  </si>
  <si>
    <t>Adjusted</t>
  </si>
  <si>
    <t>Normal Rate (WM)</t>
  </si>
  <si>
    <t>Average Exp</t>
  </si>
  <si>
    <t>Average Exp (WM)</t>
  </si>
  <si>
    <t>Notes</t>
  </si>
  <si>
    <t>Time</t>
  </si>
  <si>
    <t>Set this variable to how long you want the exp rate to be for (default is 3600, or exp/hour)</t>
  </si>
  <si>
    <t>Zone ID</t>
  </si>
  <si>
    <t>Zone Name</t>
  </si>
  <si>
    <t>Danger Zone</t>
  </si>
  <si>
    <t>Hole of Time</t>
  </si>
  <si>
    <t>Deserted Alley</t>
  </si>
  <si>
    <t>Prehistoric Mission</t>
  </si>
  <si>
    <t>9001: Ye Olde Pub</t>
  </si>
  <si>
    <t>Defend Mission</t>
  </si>
  <si>
    <t>Secret Lab</t>
  </si>
  <si>
    <t>Kills per time unit</t>
  </si>
  <si>
    <t>Casual</t>
  </si>
  <si>
    <t>Hardcore</t>
  </si>
  <si>
    <t>Casual Worst Moon</t>
  </si>
  <si>
    <t>Hardcore Worst Moon</t>
  </si>
  <si>
    <t>Please note: This spreadsheet assumes a constant, instant kill rate.  So if you can not kill enemies as soon as they spawn, it may not be entirely accurate</t>
  </si>
  <si>
    <t>How to use this spreadsheet:</t>
  </si>
  <si>
    <t>On the page EnemyInfoCasual, you may select whether or not you have mastered specific IAs</t>
  </si>
  <si>
    <t>HC</t>
  </si>
  <si>
    <t>WM</t>
  </si>
  <si>
    <t>HC WM</t>
  </si>
  <si>
    <t>Scary Graveyard</t>
  </si>
  <si>
    <t>Secret Entrance</t>
  </si>
  <si>
    <t>Warp Room</t>
  </si>
  <si>
    <t>Patience Room</t>
  </si>
  <si>
    <t>&lt;Prehistoric Mission Complete&gt;</t>
  </si>
  <si>
    <t>Secret Dungeon Cleared</t>
  </si>
  <si>
    <t>Censored Departure</t>
  </si>
  <si>
    <t>The Corruption (WM)</t>
  </si>
  <si>
    <t>Treasure of the Pyramid</t>
  </si>
  <si>
    <t>2011: Pirate Ship</t>
  </si>
  <si>
    <t>2011: Dragon Cave</t>
  </si>
  <si>
    <t>2011: Binary Battlefield</t>
  </si>
  <si>
    <t>2011: The Beach</t>
  </si>
  <si>
    <t>2011: The Desert</t>
  </si>
  <si>
    <t>2011: Danger Zone</t>
  </si>
  <si>
    <t>2011: Dark Lab</t>
  </si>
  <si>
    <t>Endless Dungeon</t>
  </si>
  <si>
    <t>View the Results page to see final exp values, or view the individual pages for each area for more information</t>
  </si>
  <si>
    <t>Credit goes to savag3blow for some calculations and the original inspiration, Draconi and GrunerPunkt for some mathematical help, and Tukkun for writing the original code (where a lot of this information came from)</t>
  </si>
  <si>
    <t>Beginning Training Zone</t>
  </si>
  <si>
    <t>Evolves Into Goop</t>
  </si>
  <si>
    <t>Evolves Into Blue Goop</t>
  </si>
  <si>
    <t>Evolves into Dark Goop</t>
  </si>
  <si>
    <t>Evolves into Mushroom</t>
  </si>
  <si>
    <t>Evolves into Giant Mushroom</t>
  </si>
  <si>
    <t>Smiley Island (autofight on)</t>
  </si>
  <si>
    <t>Smiley Island (autofight off)</t>
  </si>
  <si>
    <t>Evolves into Fireball</t>
  </si>
  <si>
    <t>Evolves into Iceball</t>
  </si>
  <si>
    <t>WM Spawn Bonus</t>
  </si>
  <si>
    <t>Kills per time unit (WM)</t>
  </si>
  <si>
    <t>Spawn time (WM)</t>
  </si>
  <si>
    <t>Spawn bonus from being in Worst Moon mode (60% if using the Invisible X IA, but less if using the Worst Moon Gem)</t>
  </si>
  <si>
    <t>variable (raid)</t>
  </si>
  <si>
    <t>Not Evolving?</t>
  </si>
  <si>
    <t>Note</t>
  </si>
  <si>
    <t>Not very accuracte (gems, evolving enemies)</t>
  </si>
  <si>
    <t>Input basic player information on this page (PlayerInfo)</t>
  </si>
  <si>
    <t>It also is slightly inaccurate  with regards to evolving enemies, and does not take into acount outside factors (boosts, 1.5x exp rate, ascension bonuses, level bonuses/penalties)</t>
  </si>
  <si>
    <t>Evolves into Fire Spirit</t>
  </si>
  <si>
    <t>Note: Hyperlinks do not work properly in GoogleDocs (yet)</t>
  </si>
  <si>
    <t>Evolves into Ice Spirit</t>
  </si>
  <si>
    <t>Lullaby Lake (adjusted)</t>
  </si>
  <si>
    <t>Billygoat Bridge (adjusted)</t>
  </si>
  <si>
    <t>Fabled Forest (adjusted)</t>
  </si>
  <si>
    <t>Fortress Foothills (adjusted)</t>
  </si>
  <si>
    <t>Castle Grimm (adjusted)</t>
  </si>
  <si>
    <t>Throne Room (adjusted)</t>
  </si>
  <si>
    <t>Evolves into Garydos</t>
  </si>
  <si>
    <t>Evolves into Starthem</t>
  </si>
  <si>
    <t>Evolves into Ryechew</t>
  </si>
  <si>
    <t>Evolves into Electrorb</t>
  </si>
  <si>
    <t>Evolves into Kroba</t>
  </si>
  <si>
    <t>Evolves into Digtrio</t>
  </si>
  <si>
    <t>Evolves into Magnettonne</t>
  </si>
  <si>
    <t>Note: This is not meant to be 100% accurate, but instead should serve as an approximation</t>
  </si>
  <si>
    <t>Not very accurate (Foods take time to kill)</t>
  </si>
  <si>
    <t>variable (summon)</t>
  </si>
  <si>
    <t>Estimate of 7% increase from including the yellow bar</t>
  </si>
  <si>
    <t>Not very accurate (Gems take time to kill); drown damage</t>
  </si>
  <si>
    <t>Not very accurate (???s take time to kill); drown damage</t>
  </si>
  <si>
    <t>CN takes longer to kill than IX</t>
  </si>
  <si>
    <t>Not very accurate (lack of equipment bonuses); only 100 kills per day</t>
  </si>
  <si>
    <t>Coin</t>
  </si>
  <si>
    <t>Pixel</t>
  </si>
  <si>
    <t>Base Coin</t>
  </si>
  <si>
    <t>Coin Bonus</t>
  </si>
  <si>
    <t>Pixel Bonus</t>
  </si>
  <si>
    <t>Adjusted Coin</t>
  </si>
  <si>
    <t>Rare Coin</t>
  </si>
  <si>
    <t>Epic Coin</t>
  </si>
  <si>
    <t>Average Coin</t>
  </si>
  <si>
    <t>Average Coin (WM)</t>
  </si>
  <si>
    <t>Base Pixel</t>
  </si>
  <si>
    <t>Adjusted Pixel</t>
  </si>
  <si>
    <t>Rare Pixel</t>
  </si>
  <si>
    <t>Epic Pixel</t>
  </si>
  <si>
    <t>Average Pixel</t>
  </si>
  <si>
    <t>Average per monster</t>
  </si>
  <si>
    <t>Average per time</t>
  </si>
  <si>
    <t>Note: Coin/Pixel gain does not include coin/pixels from autosteal or from loot drops</t>
  </si>
  <si>
    <t>Assumes that you have killed at least one of each enemy</t>
  </si>
  <si>
    <t>Average Pixel (WM)</t>
  </si>
  <si>
    <t>Rare</t>
  </si>
  <si>
    <t>Epic</t>
  </si>
  <si>
    <t>Average</t>
  </si>
  <si>
    <t>Average (WM)</t>
  </si>
  <si>
    <t>I'm trying an experimental layout on the BeginnerTrainingZone page.  Which format do you like better?</t>
  </si>
  <si>
    <t>Timed</t>
  </si>
  <si>
    <t>Last version taken into account: 1586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</si>
</sst>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00"/>
    <numFmt numFmtId="165" formatCode="&quot;Yes&quot;;&quot;&quot;;&quot;No&quot;"/>
    <numFmt numFmtId="166" formatCode="&quot;No&quot;;&quot;&quot;;&quot;Yes&quot;"/>
    <numFmt numFmtId="167" formatCode="&quot;Mastered&quot;;&quot;&quot;;&quot;Unmastered&quot;"/>
    <numFmt numFmtId="168" formatCode="0.000%"/>
    <numFmt numFmtId="169" formatCode="0.00000%"/>
    <numFmt numFmtId="170" formatCode="0.000000%"/>
  </numFmts>
  <fonts count="6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sz val="12"/>
      <color rgb="FF000000"/>
      <name val="Calibri"/>
    </font>
    <font>
      <sz val="12"/>
      <color theme="1"/>
      <name val="Times New Roman"/>
    </font>
    <font>
      <sz val="12"/>
      <color rgb="FF000000"/>
      <name val="Calibri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61">
    <xf numFmtId="0" fontId="0" fillId="0" borderId="0"/>
    <xf numFmtId="0" fontId="1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78">
    <xf numFmtId="0" fontId="0" fillId="0" borderId="0" xfId="0"/>
    <xf numFmtId="0" fontId="0" fillId="0" borderId="0" xfId="0" applyAlignment="1">
      <alignment horizontal="center"/>
    </xf>
    <xf numFmtId="0" fontId="0" fillId="0" borderId="0" xfId="0" applyFont="1" applyAlignment="1">
      <alignment horizontal="center"/>
    </xf>
    <xf numFmtId="164" fontId="0" fillId="0" borderId="0" xfId="0" applyNumberFormat="1" applyFont="1"/>
    <xf numFmtId="0" fontId="0" fillId="0" borderId="0" xfId="0" applyFont="1" applyAlignment="1">
      <alignment vertical="center"/>
    </xf>
    <xf numFmtId="0" fontId="0" fillId="0" borderId="0" xfId="0" applyFont="1"/>
    <xf numFmtId="165" fontId="0" fillId="0" borderId="0" xfId="0" applyNumberFormat="1" applyFont="1" applyAlignment="1">
      <alignment horizontal="center"/>
    </xf>
    <xf numFmtId="166" fontId="0" fillId="0" borderId="0" xfId="0" applyNumberFormat="1" applyFont="1" applyAlignment="1">
      <alignment horizont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167" fontId="0" fillId="0" borderId="0" xfId="0" applyNumberFormat="1" applyAlignment="1">
      <alignment horizontal="center"/>
    </xf>
    <xf numFmtId="9" fontId="0" fillId="0" borderId="0" xfId="0" applyNumberFormat="1"/>
    <xf numFmtId="0" fontId="4" fillId="0" borderId="0" xfId="0" applyFont="1" applyAlignment="1">
      <alignment vertical="center"/>
    </xf>
    <xf numFmtId="168" fontId="0" fillId="0" borderId="0" xfId="0" applyNumberFormat="1"/>
    <xf numFmtId="169" fontId="0" fillId="0" borderId="0" xfId="0" applyNumberFormat="1"/>
    <xf numFmtId="170" fontId="0" fillId="0" borderId="0" xfId="0" applyNumberFormat="1"/>
    <xf numFmtId="0" fontId="0" fillId="0" borderId="0" xfId="0" applyNumberFormat="1"/>
    <xf numFmtId="4" fontId="0" fillId="0" borderId="0" xfId="0" applyNumberFormat="1"/>
    <xf numFmtId="0" fontId="1" fillId="0" borderId="0" xfId="1"/>
    <xf numFmtId="0" fontId="4" fillId="0" borderId="0" xfId="0" applyFont="1"/>
    <xf numFmtId="0" fontId="0" fillId="0" borderId="0" xfId="0" applyBorder="1"/>
    <xf numFmtId="168" fontId="0" fillId="0" borderId="0" xfId="0" applyNumberFormat="1" applyBorder="1"/>
    <xf numFmtId="169" fontId="0" fillId="0" borderId="0" xfId="0" applyNumberFormat="1" applyBorder="1"/>
    <xf numFmtId="0" fontId="0" fillId="0" borderId="0" xfId="0" applyNumberFormat="1" applyBorder="1"/>
    <xf numFmtId="0" fontId="0" fillId="0" borderId="0" xfId="0" applyFont="1" applyBorder="1" applyAlignment="1">
      <alignment vertical="center"/>
    </xf>
    <xf numFmtId="0" fontId="4" fillId="0" borderId="0" xfId="0" applyFont="1" applyBorder="1"/>
    <xf numFmtId="168" fontId="4" fillId="0" borderId="0" xfId="0" applyNumberFormat="1" applyFont="1"/>
    <xf numFmtId="169" fontId="4" fillId="0" borderId="0" xfId="0" applyNumberFormat="1" applyFont="1"/>
    <xf numFmtId="168" fontId="0" fillId="0" borderId="0" xfId="0" applyNumberFormat="1" applyFont="1"/>
    <xf numFmtId="169" fontId="0" fillId="0" borderId="0" xfId="0" applyNumberFormat="1" applyFont="1"/>
    <xf numFmtId="0" fontId="0" fillId="0" borderId="0" xfId="0" applyNumberFormat="1" applyFont="1"/>
    <xf numFmtId="0" fontId="4" fillId="0" borderId="0" xfId="0" applyFont="1" applyAlignment="1">
      <alignment horizontal="center"/>
    </xf>
    <xf numFmtId="0" fontId="0" fillId="0" borderId="0" xfId="0" applyBorder="1" applyAlignment="1"/>
    <xf numFmtId="10" fontId="0" fillId="0" borderId="0" xfId="0" applyNumberFormat="1"/>
    <xf numFmtId="49" fontId="0" fillId="0" borderId="0" xfId="0" applyNumberFormat="1" applyProtection="1">
      <protection hidden="1"/>
    </xf>
    <xf numFmtId="0" fontId="0" fillId="0" borderId="1" xfId="0" applyNumberFormat="1" applyBorder="1" applyAlignment="1">
      <alignment horizontal="center"/>
    </xf>
    <xf numFmtId="0" fontId="0" fillId="0" borderId="0" xfId="0" applyNumberFormat="1" applyAlignment="1">
      <alignment horizontal="center"/>
    </xf>
    <xf numFmtId="0" fontId="0" fillId="0" borderId="0" xfId="0" applyNumberFormat="1" applyBorder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 vertical="center"/>
    </xf>
    <xf numFmtId="0" fontId="0" fillId="0" borderId="9" xfId="0" applyBorder="1"/>
    <xf numFmtId="0" fontId="0" fillId="0" borderId="9" xfId="0" applyNumberFormat="1" applyBorder="1"/>
    <xf numFmtId="0" fontId="0" fillId="0" borderId="8" xfId="0" applyBorder="1"/>
    <xf numFmtId="0" fontId="0" fillId="0" borderId="8" xfId="0" applyNumberFormat="1" applyBorder="1"/>
    <xf numFmtId="0" fontId="0" fillId="0" borderId="10" xfId="0" applyBorder="1" applyAlignment="1"/>
    <xf numFmtId="0" fontId="0" fillId="0" borderId="11" xfId="0" applyBorder="1" applyAlignment="1"/>
    <xf numFmtId="0" fontId="0" fillId="0" borderId="12" xfId="0" applyBorder="1" applyAlignment="1"/>
    <xf numFmtId="0" fontId="0" fillId="0" borderId="2" xfId="0" applyFont="1" applyBorder="1" applyAlignment="1"/>
    <xf numFmtId="0" fontId="0" fillId="0" borderId="3" xfId="0" applyBorder="1" applyAlignment="1"/>
    <xf numFmtId="0" fontId="0" fillId="0" borderId="4" xfId="0" applyBorder="1" applyAlignment="1"/>
    <xf numFmtId="0" fontId="0" fillId="0" borderId="2" xfId="0" applyBorder="1" applyAlignment="1"/>
    <xf numFmtId="0" fontId="0" fillId="0" borderId="5" xfId="0" applyBorder="1" applyAlignment="1"/>
    <xf numFmtId="0" fontId="0" fillId="0" borderId="6" xfId="0" applyBorder="1" applyAlignment="1"/>
    <xf numFmtId="0" fontId="0" fillId="0" borderId="7" xfId="0" applyBorder="1" applyAlignment="1"/>
    <xf numFmtId="0" fontId="0" fillId="0" borderId="8" xfId="0" applyFont="1" applyBorder="1" applyAlignment="1"/>
    <xf numFmtId="0" fontId="0" fillId="0" borderId="0" xfId="0" applyFont="1" applyBorder="1" applyAlignment="1"/>
    <xf numFmtId="0" fontId="0" fillId="0" borderId="9" xfId="0" applyFont="1" applyBorder="1" applyAlignment="1"/>
    <xf numFmtId="0" fontId="0" fillId="0" borderId="8" xfId="0" applyBorder="1" applyAlignment="1">
      <alignment wrapText="1"/>
    </xf>
    <xf numFmtId="0" fontId="0" fillId="0" borderId="0" xfId="0" applyBorder="1" applyAlignment="1">
      <alignment wrapText="1"/>
    </xf>
    <xf numFmtId="0" fontId="0" fillId="0" borderId="9" xfId="0" applyBorder="1" applyAlignment="1">
      <alignment wrapText="1"/>
    </xf>
    <xf numFmtId="0" fontId="0" fillId="0" borderId="8" xfId="0" applyFont="1" applyFill="1" applyBorder="1" applyAlignment="1"/>
    <xf numFmtId="0" fontId="0" fillId="0" borderId="0" xfId="0" applyFont="1" applyFill="1" applyBorder="1" applyAlignment="1"/>
    <xf numFmtId="0" fontId="0" fillId="0" borderId="9" xfId="0" applyFont="1" applyFill="1" applyBorder="1" applyAlignment="1"/>
    <xf numFmtId="0" fontId="0" fillId="0" borderId="0" xfId="0" applyBorder="1" applyAlignment="1"/>
    <xf numFmtId="0" fontId="0" fillId="0" borderId="9" xfId="0" applyBorder="1" applyAlignment="1"/>
    <xf numFmtId="0" fontId="0" fillId="0" borderId="0" xfId="0" applyAlignment="1">
      <alignment horizontal="center"/>
    </xf>
    <xf numFmtId="0" fontId="2" fillId="0" borderId="0" xfId="0" applyFont="1" applyAlignment="1">
      <alignment horizontal="center" vertical="center"/>
    </xf>
    <xf numFmtId="0" fontId="0" fillId="0" borderId="0" xfId="0" applyNumberFormat="1" applyAlignment="1"/>
    <xf numFmtId="0" fontId="0" fillId="0" borderId="0" xfId="0" applyNumberFormat="1" applyFill="1" applyBorder="1" applyAlignment="1"/>
    <xf numFmtId="0" fontId="0" fillId="0" borderId="1" xfId="0" applyNumberFormat="1" applyBorder="1" applyAlignment="1">
      <alignment horizontal="center" wrapText="1"/>
    </xf>
    <xf numFmtId="2" fontId="0" fillId="0" borderId="8" xfId="0" applyNumberFormat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2" fontId="0" fillId="0" borderId="9" xfId="0" applyNumberFormat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9" xfId="0" applyBorder="1" applyAlignment="1">
      <alignment horizontal="center"/>
    </xf>
  </cellXfs>
  <cellStyles count="161">
    <cellStyle name="Followed Hyperlink" xfId="2" builtinId="9" hidden="1"/>
    <cellStyle name="Followed Hyperlink" xfId="3" builtinId="9" hidden="1"/>
    <cellStyle name="Followed Hyperlink" xfId="4" builtinId="9" hidden="1"/>
    <cellStyle name="Followed Hyperlink" xfId="5" builtinId="9" hidden="1"/>
    <cellStyle name="Followed Hyperlink" xfId="6" builtinId="9" hidden="1"/>
    <cellStyle name="Followed Hyperlink" xfId="7" builtinId="9" hidden="1"/>
    <cellStyle name="Followed Hyperlink" xfId="8" builtinId="9" hidden="1"/>
    <cellStyle name="Followed Hyperlink" xfId="9" builtinId="9" hidden="1"/>
    <cellStyle name="Followed Hyperlink" xfId="10" builtinId="9" hidden="1"/>
    <cellStyle name="Followed Hyperlink" xfId="11" builtinId="9" hidden="1"/>
    <cellStyle name="Followed Hyperlink" xfId="12" builtinId="9" hidden="1"/>
    <cellStyle name="Followed Hyperlink" xfId="13" builtinId="9" hidden="1"/>
    <cellStyle name="Followed Hyperlink" xfId="14" builtinId="9" hidden="1"/>
    <cellStyle name="Followed Hyperlink" xfId="15" builtinId="9" hidden="1"/>
    <cellStyle name="Followed Hyperlink" xfId="16" builtinId="9" hidden="1"/>
    <cellStyle name="Followed Hyperlink" xfId="17" builtinId="9" hidden="1"/>
    <cellStyle name="Followed Hyperlink" xfId="18" builtinId="9" hidden="1"/>
    <cellStyle name="Followed Hyperlink" xfId="19" builtinId="9" hidden="1"/>
    <cellStyle name="Followed Hyperlink" xfId="20" builtinId="9" hidden="1"/>
    <cellStyle name="Followed Hyperlink" xfId="21" builtinId="9" hidden="1"/>
    <cellStyle name="Followed Hyperlink" xfId="22" builtinId="9" hidden="1"/>
    <cellStyle name="Followed Hyperlink" xfId="23" builtinId="9" hidden="1"/>
    <cellStyle name="Followed Hyperlink" xfId="24" builtinId="9" hidden="1"/>
    <cellStyle name="Followed Hyperlink" xfId="25" builtinId="9" hidden="1"/>
    <cellStyle name="Followed Hyperlink" xfId="26" builtinId="9" hidden="1"/>
    <cellStyle name="Followed Hyperlink" xfId="27" builtinId="9" hidden="1"/>
    <cellStyle name="Followed Hyperlink" xfId="28" builtinId="9" hidden="1"/>
    <cellStyle name="Followed Hyperlink" xfId="29" builtinId="9" hidden="1"/>
    <cellStyle name="Followed Hyperlink" xfId="30" builtinId="9" hidden="1"/>
    <cellStyle name="Followed Hyperlink" xfId="31" builtinId="9" hidden="1"/>
    <cellStyle name="Followed Hyperlink" xfId="32" builtinId="9" hidden="1"/>
    <cellStyle name="Followed Hyperlink" xfId="33" builtinId="9" hidden="1"/>
    <cellStyle name="Followed Hyperlink" xfId="34" builtinId="9" hidden="1"/>
    <cellStyle name="Followed Hyperlink" xfId="35" builtinId="9" hidden="1"/>
    <cellStyle name="Followed Hyperlink" xfId="36" builtinId="9" hidden="1"/>
    <cellStyle name="Followed Hyperlink" xfId="37" builtinId="9" hidden="1"/>
    <cellStyle name="Followed Hyperlink" xfId="38" builtinId="9" hidden="1"/>
    <cellStyle name="Followed Hyperlink" xfId="39" builtinId="9" hidden="1"/>
    <cellStyle name="Followed Hyperlink" xfId="40" builtinId="9" hidden="1"/>
    <cellStyle name="Followed Hyperlink" xfId="41" builtinId="9" hidden="1"/>
    <cellStyle name="Followed Hyperlink" xfId="42" builtinId="9" hidden="1"/>
    <cellStyle name="Followed Hyperlink" xfId="43" builtinId="9" hidden="1"/>
    <cellStyle name="Followed Hyperlink" xfId="44" builtinId="9" hidden="1"/>
    <cellStyle name="Followed Hyperlink" xfId="45" builtinId="9" hidden="1"/>
    <cellStyle name="Followed Hyperlink" xfId="46" builtinId="9" hidden="1"/>
    <cellStyle name="Followed Hyperlink" xfId="47" builtinId="9" hidden="1"/>
    <cellStyle name="Followed Hyperlink" xfId="48" builtinId="9" hidden="1"/>
    <cellStyle name="Followed Hyperlink" xfId="49" builtinId="9" hidden="1"/>
    <cellStyle name="Followed Hyperlink" xfId="50" builtinId="9" hidden="1"/>
    <cellStyle name="Followed Hyperlink" xfId="51" builtinId="9" hidden="1"/>
    <cellStyle name="Followed Hyperlink" xfId="52" builtinId="9" hidden="1"/>
    <cellStyle name="Followed Hyperlink" xfId="53" builtinId="9" hidden="1"/>
    <cellStyle name="Followed Hyperlink" xfId="54" builtinId="9" hidden="1"/>
    <cellStyle name="Followed Hyperlink" xfId="55" builtinId="9" hidden="1"/>
    <cellStyle name="Followed Hyperlink" xfId="56" builtinId="9" hidden="1"/>
    <cellStyle name="Followed Hyperlink" xfId="57" builtinId="9" hidden="1"/>
    <cellStyle name="Followed Hyperlink" xfId="58" builtinId="9" hidden="1"/>
    <cellStyle name="Followed Hyperlink" xfId="59" builtinId="9" hidden="1"/>
    <cellStyle name="Followed Hyperlink" xfId="60" builtinId="9" hidden="1"/>
    <cellStyle name="Followed Hyperlink" xfId="61" builtinId="9" hidden="1"/>
    <cellStyle name="Followed Hyperlink" xfId="62" builtinId="9" hidden="1"/>
    <cellStyle name="Followed Hyperlink" xfId="63" builtinId="9" hidden="1"/>
    <cellStyle name="Followed Hyperlink" xfId="64" builtinId="9" hidden="1"/>
    <cellStyle name="Followed Hyperlink" xfId="65" builtinId="9" hidden="1"/>
    <cellStyle name="Followed Hyperlink" xfId="66" builtinId="9" hidden="1"/>
    <cellStyle name="Followed Hyperlink" xfId="67" builtinId="9" hidden="1"/>
    <cellStyle name="Followed Hyperlink" xfId="68" builtinId="9" hidden="1"/>
    <cellStyle name="Followed Hyperlink" xfId="69" builtinId="9" hidden="1"/>
    <cellStyle name="Followed Hyperlink" xfId="70" builtinId="9" hidden="1"/>
    <cellStyle name="Followed Hyperlink" xfId="71" builtinId="9" hidden="1"/>
    <cellStyle name="Followed Hyperlink" xfId="72" builtinId="9" hidden="1"/>
    <cellStyle name="Followed Hyperlink" xfId="73" builtinId="9" hidden="1"/>
    <cellStyle name="Followed Hyperlink" xfId="74" builtinId="9" hidden="1"/>
    <cellStyle name="Followed Hyperlink" xfId="75" builtinId="9" hidden="1"/>
    <cellStyle name="Followed Hyperlink" xfId="76" builtinId="9" hidden="1"/>
    <cellStyle name="Followed Hyperlink" xfId="77" builtinId="9" hidden="1"/>
    <cellStyle name="Followed Hyperlink" xfId="78" builtinId="9" hidden="1"/>
    <cellStyle name="Followed Hyperlink" xfId="79" builtinId="9" hidden="1"/>
    <cellStyle name="Followed Hyperlink" xfId="80" builtinId="9" hidden="1"/>
    <cellStyle name="Followed Hyperlink" xfId="81" builtinId="9" hidden="1"/>
    <cellStyle name="Followed Hyperlink" xfId="82" builtinId="9" hidden="1"/>
    <cellStyle name="Followed Hyperlink" xfId="83" builtinId="9" hidden="1"/>
    <cellStyle name="Followed Hyperlink" xfId="84" builtinId="9" hidden="1"/>
    <cellStyle name="Followed Hyperlink" xfId="85" builtinId="9" hidden="1"/>
    <cellStyle name="Followed Hyperlink" xfId="86" builtinId="9" hidden="1"/>
    <cellStyle name="Followed Hyperlink" xfId="87" builtinId="9" hidden="1"/>
    <cellStyle name="Followed Hyperlink" xfId="88" builtinId="9" hidden="1"/>
    <cellStyle name="Followed Hyperlink" xfId="89" builtinId="9" hidden="1"/>
    <cellStyle name="Followed Hyperlink" xfId="90" builtinId="9" hidden="1"/>
    <cellStyle name="Followed Hyperlink" xfId="91" builtinId="9" hidden="1"/>
    <cellStyle name="Followed Hyperlink" xfId="92" builtinId="9" hidden="1"/>
    <cellStyle name="Followed Hyperlink" xfId="93" builtinId="9" hidden="1"/>
    <cellStyle name="Followed Hyperlink" xfId="94" builtinId="9" hidden="1"/>
    <cellStyle name="Followed Hyperlink" xfId="95" builtinId="9" hidden="1"/>
    <cellStyle name="Followed Hyperlink" xfId="96" builtinId="9" hidden="1"/>
    <cellStyle name="Followed Hyperlink" xfId="97" builtinId="9" hidden="1"/>
    <cellStyle name="Followed Hyperlink" xfId="98" builtinId="9" hidden="1"/>
    <cellStyle name="Followed Hyperlink" xfId="99" builtinId="9" hidden="1"/>
    <cellStyle name="Followed Hyperlink" xfId="100" builtinId="9" hidden="1"/>
    <cellStyle name="Followed Hyperlink" xfId="101" builtinId="9" hidden="1"/>
    <cellStyle name="Followed Hyperlink" xfId="102" builtinId="9" hidden="1"/>
    <cellStyle name="Followed Hyperlink" xfId="103" builtinId="9" hidden="1"/>
    <cellStyle name="Followed Hyperlink" xfId="104" builtinId="9" hidden="1"/>
    <cellStyle name="Followed Hyperlink" xfId="105" builtinId="9" hidden="1"/>
    <cellStyle name="Followed Hyperlink" xfId="106" builtinId="9" hidden="1"/>
    <cellStyle name="Followed Hyperlink" xfId="107" builtinId="9" hidden="1"/>
    <cellStyle name="Followed Hyperlink" xfId="108" builtinId="9" hidden="1"/>
    <cellStyle name="Followed Hyperlink" xfId="109" builtinId="9" hidden="1"/>
    <cellStyle name="Followed Hyperlink" xfId="110" builtinId="9" hidden="1"/>
    <cellStyle name="Followed Hyperlink" xfId="111" builtinId="9" hidden="1"/>
    <cellStyle name="Followed Hyperlink" xfId="112" builtinId="9" hidden="1"/>
    <cellStyle name="Followed Hyperlink" xfId="113" builtinId="9" hidden="1"/>
    <cellStyle name="Followed Hyperlink" xfId="114" builtinId="9" hidden="1"/>
    <cellStyle name="Followed Hyperlink" xfId="115" builtinId="9" hidden="1"/>
    <cellStyle name="Followed Hyperlink" xfId="116" builtinId="9" hidden="1"/>
    <cellStyle name="Followed Hyperlink" xfId="117" builtinId="9" hidden="1"/>
    <cellStyle name="Followed Hyperlink" xfId="118" builtinId="9" hidden="1"/>
    <cellStyle name="Followed Hyperlink" xfId="119" builtinId="9" hidden="1"/>
    <cellStyle name="Followed Hyperlink" xfId="120" builtinId="9" hidden="1"/>
    <cellStyle name="Followed Hyperlink" xfId="121" builtinId="9" hidden="1"/>
    <cellStyle name="Followed Hyperlink" xfId="122" builtinId="9" hidden="1"/>
    <cellStyle name="Followed Hyperlink" xfId="123" builtinId="9" hidden="1"/>
    <cellStyle name="Followed Hyperlink" xfId="124" builtinId="9" hidden="1"/>
    <cellStyle name="Followed Hyperlink" xfId="125" builtinId="9" hidden="1"/>
    <cellStyle name="Followed Hyperlink" xfId="126" builtinId="9" hidden="1"/>
    <cellStyle name="Followed Hyperlink" xfId="127" builtinId="9" hidden="1"/>
    <cellStyle name="Followed Hyperlink" xfId="128" builtinId="9" hidden="1"/>
    <cellStyle name="Followed Hyperlink" xfId="129" builtinId="9" hidden="1"/>
    <cellStyle name="Followed Hyperlink" xfId="130" builtinId="9" hidden="1"/>
    <cellStyle name="Followed Hyperlink" xfId="131" builtinId="9" hidden="1"/>
    <cellStyle name="Followed Hyperlink" xfId="132" builtinId="9" hidden="1"/>
    <cellStyle name="Followed Hyperlink" xfId="133" builtinId="9" hidden="1"/>
    <cellStyle name="Followed Hyperlink" xfId="134" builtinId="9" hidden="1"/>
    <cellStyle name="Followed Hyperlink" xfId="135" builtinId="9" hidden="1"/>
    <cellStyle name="Followed Hyperlink" xfId="136" builtinId="9" hidden="1"/>
    <cellStyle name="Followed Hyperlink" xfId="137" builtinId="9" hidden="1"/>
    <cellStyle name="Followed Hyperlink" xfId="138" builtinId="9" hidden="1"/>
    <cellStyle name="Followed Hyperlink" xfId="139" builtinId="9" hidden="1"/>
    <cellStyle name="Followed Hyperlink" xfId="140" builtinId="9" hidden="1"/>
    <cellStyle name="Followed Hyperlink" xfId="141" builtinId="9" hidden="1"/>
    <cellStyle name="Followed Hyperlink" xfId="142" builtinId="9" hidden="1"/>
    <cellStyle name="Followed Hyperlink" xfId="143" builtinId="9" hidden="1"/>
    <cellStyle name="Followed Hyperlink" xfId="144" builtinId="9" hidden="1"/>
    <cellStyle name="Followed Hyperlink" xfId="145" builtinId="9" hidden="1"/>
    <cellStyle name="Followed Hyperlink" xfId="146" builtinId="9" hidden="1"/>
    <cellStyle name="Followed Hyperlink" xfId="147" builtinId="9" hidden="1"/>
    <cellStyle name="Followed Hyperlink" xfId="148" builtinId="9" hidden="1"/>
    <cellStyle name="Followed Hyperlink" xfId="149" builtinId="9" hidden="1"/>
    <cellStyle name="Followed Hyperlink" xfId="150" builtinId="9" hidden="1"/>
    <cellStyle name="Followed Hyperlink" xfId="151" builtinId="9" hidden="1"/>
    <cellStyle name="Followed Hyperlink" xfId="152" builtinId="9" hidden="1"/>
    <cellStyle name="Followed Hyperlink" xfId="153" builtinId="9" hidden="1"/>
    <cellStyle name="Followed Hyperlink" xfId="154" builtinId="9" hidden="1"/>
    <cellStyle name="Followed Hyperlink" xfId="155" builtinId="9" hidden="1"/>
    <cellStyle name="Followed Hyperlink" xfId="156" builtinId="9" hidden="1"/>
    <cellStyle name="Followed Hyperlink" xfId="157" builtinId="9" hidden="1"/>
    <cellStyle name="Followed Hyperlink" xfId="158" builtinId="9" hidden="1"/>
    <cellStyle name="Followed Hyperlink" xfId="159" builtinId="9" hidden="1"/>
    <cellStyle name="Followed Hyperlink" xfId="160" builtinId="9" hidden="1"/>
    <cellStyle name="Hyperlink" xfId="1" builtinId="8"/>
    <cellStyle name="Normal" xfId="0" builtinId="0"/>
  </cellStyles>
  <dxfs count="30">
    <dxf>
      <font>
        <color rgb="FF5EFF00"/>
      </font>
      <fill>
        <patternFill patternType="solid">
          <fgColor indexed="64"/>
          <bgColor rgb="FF062800"/>
        </patternFill>
      </fill>
    </dxf>
    <dxf>
      <font>
        <color rgb="FFFC8484"/>
      </font>
      <fill>
        <patternFill patternType="solid">
          <fgColor indexed="64"/>
          <bgColor rgb="FF850000"/>
        </patternFill>
      </fill>
    </dxf>
    <dxf>
      <font>
        <strike/>
        <color rgb="FF00FF00"/>
      </font>
      <fill>
        <patternFill patternType="lightGrid">
          <fgColor indexed="64"/>
          <bgColor rgb="FFFF00FF"/>
        </patternFill>
      </fill>
    </dxf>
    <dxf>
      <font>
        <color rgb="FF000090"/>
      </font>
      <fill>
        <patternFill patternType="solid">
          <fgColor indexed="64"/>
          <bgColor rgb="FF0000FF"/>
        </patternFill>
      </fill>
    </dxf>
    <dxf>
      <font>
        <color rgb="FF0000FF"/>
      </font>
      <fill>
        <patternFill patternType="solid">
          <fgColor indexed="64"/>
          <bgColor rgb="FF17BFFF"/>
        </patternFill>
      </fill>
    </dxf>
    <dxf>
      <font>
        <color rgb="FF0E5700"/>
      </font>
      <fill>
        <patternFill patternType="solid">
          <fgColor indexed="64"/>
          <bgColor rgb="FF20C700"/>
        </patternFill>
      </fill>
    </dxf>
    <dxf>
      <font>
        <color rgb="FF875500"/>
      </font>
      <fill>
        <patternFill patternType="solid">
          <fgColor indexed="64"/>
          <bgColor rgb="FFFEC500"/>
        </patternFill>
      </fill>
    </dxf>
    <dxf>
      <font>
        <color rgb="FF860000"/>
      </font>
      <fill>
        <patternFill patternType="solid">
          <fgColor indexed="64"/>
          <bgColor rgb="FFFB1D00"/>
        </patternFill>
      </fill>
    </dxf>
    <dxf>
      <font>
        <color rgb="FFFFFFFF"/>
      </font>
      <fill>
        <patternFill patternType="solid">
          <fgColor indexed="64"/>
          <bgColor rgb="FF262626"/>
        </patternFill>
      </fill>
    </dxf>
    <dxf>
      <font>
        <color rgb="FF545454"/>
      </font>
      <fill>
        <patternFill patternType="solid">
          <fgColor indexed="64"/>
          <bgColor rgb="FF878787"/>
        </patternFill>
      </fill>
    </dxf>
    <dxf>
      <font>
        <color rgb="FF5EFF00"/>
      </font>
      <fill>
        <patternFill patternType="solid">
          <fgColor indexed="64"/>
          <bgColor rgb="FF062800"/>
        </patternFill>
      </fill>
    </dxf>
    <dxf>
      <font>
        <color rgb="FFFC8484"/>
      </font>
      <fill>
        <patternFill patternType="solid">
          <fgColor indexed="64"/>
          <bgColor rgb="FF850000"/>
        </patternFill>
      </fill>
    </dxf>
    <dxf>
      <font>
        <strike/>
        <color rgb="FF00FF00"/>
      </font>
      <fill>
        <patternFill patternType="lightGrid">
          <fgColor indexed="64"/>
          <bgColor rgb="FFFF00FF"/>
        </patternFill>
      </fill>
    </dxf>
    <dxf>
      <font>
        <color rgb="FF000090"/>
      </font>
      <fill>
        <patternFill patternType="solid">
          <fgColor indexed="64"/>
          <bgColor rgb="FF0000FF"/>
        </patternFill>
      </fill>
    </dxf>
    <dxf>
      <font>
        <color rgb="FF0000FF"/>
      </font>
      <fill>
        <patternFill patternType="solid">
          <fgColor indexed="64"/>
          <bgColor rgb="FF17BFFF"/>
        </patternFill>
      </fill>
    </dxf>
    <dxf>
      <font>
        <color rgb="FF0E5700"/>
      </font>
      <fill>
        <patternFill patternType="solid">
          <fgColor indexed="64"/>
          <bgColor rgb="FF20C700"/>
        </patternFill>
      </fill>
    </dxf>
    <dxf>
      <font>
        <color rgb="FF875500"/>
      </font>
      <fill>
        <patternFill patternType="solid">
          <fgColor indexed="64"/>
          <bgColor rgb="FFFEC500"/>
        </patternFill>
      </fill>
    </dxf>
    <dxf>
      <font>
        <color rgb="FF860000"/>
      </font>
      <fill>
        <patternFill patternType="solid">
          <fgColor indexed="64"/>
          <bgColor rgb="FFFB1D00"/>
        </patternFill>
      </fill>
    </dxf>
    <dxf>
      <font>
        <color rgb="FFFFFFFF"/>
      </font>
      <fill>
        <patternFill patternType="solid">
          <fgColor indexed="64"/>
          <bgColor rgb="FF262626"/>
        </patternFill>
      </fill>
    </dxf>
    <dxf>
      <font>
        <color rgb="FF545454"/>
      </font>
      <fill>
        <patternFill patternType="solid">
          <fgColor indexed="64"/>
          <bgColor rgb="FF878787"/>
        </patternFill>
      </fill>
    </dxf>
    <dxf>
      <font>
        <color rgb="FF5EFF00"/>
      </font>
      <fill>
        <patternFill patternType="solid">
          <fgColor indexed="64"/>
          <bgColor rgb="FF062800"/>
        </patternFill>
      </fill>
    </dxf>
    <dxf>
      <font>
        <color rgb="FFFC8484"/>
      </font>
      <fill>
        <patternFill patternType="solid">
          <fgColor indexed="64"/>
          <bgColor rgb="FF850000"/>
        </patternFill>
      </fill>
    </dxf>
    <dxf>
      <font>
        <strike/>
        <color rgb="FF00FF00"/>
      </font>
      <fill>
        <patternFill patternType="lightGrid">
          <fgColor indexed="64"/>
          <bgColor rgb="FFFF00FF"/>
        </patternFill>
      </fill>
    </dxf>
    <dxf>
      <font>
        <color rgb="FF000090"/>
      </font>
      <fill>
        <patternFill patternType="solid">
          <fgColor indexed="64"/>
          <bgColor rgb="FF0000FF"/>
        </patternFill>
      </fill>
    </dxf>
    <dxf>
      <font>
        <color rgb="FF0000FF"/>
      </font>
      <fill>
        <patternFill patternType="solid">
          <fgColor indexed="64"/>
          <bgColor rgb="FF17BFFF"/>
        </patternFill>
      </fill>
    </dxf>
    <dxf>
      <font>
        <color rgb="FF0E5700"/>
      </font>
      <fill>
        <patternFill patternType="solid">
          <fgColor indexed="64"/>
          <bgColor rgb="FF20C700"/>
        </patternFill>
      </fill>
    </dxf>
    <dxf>
      <font>
        <color rgb="FF875500"/>
      </font>
      <fill>
        <patternFill patternType="solid">
          <fgColor indexed="64"/>
          <bgColor rgb="FFFEC500"/>
        </patternFill>
      </fill>
    </dxf>
    <dxf>
      <font>
        <color rgb="FF860000"/>
      </font>
      <fill>
        <patternFill patternType="solid">
          <fgColor indexed="64"/>
          <bgColor rgb="FFFB1D00"/>
        </patternFill>
      </fill>
    </dxf>
    <dxf>
      <font>
        <color rgb="FFFFFFFF"/>
      </font>
      <fill>
        <patternFill patternType="solid">
          <fgColor indexed="64"/>
          <bgColor rgb="FF262626"/>
        </patternFill>
      </fill>
    </dxf>
    <dxf>
      <font>
        <color rgb="FF545454"/>
      </font>
      <fill>
        <patternFill patternType="solid">
          <fgColor indexed="64"/>
          <bgColor rgb="FF878787"/>
        </patternFill>
      </fill>
    </dxf>
  </dxfs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46" Type="http://schemas.openxmlformats.org/officeDocument/2006/relationships/theme" Target="theme/theme1.xml"/><Relationship Id="rId47" Type="http://schemas.openxmlformats.org/officeDocument/2006/relationships/styles" Target="styles.xml"/><Relationship Id="rId48" Type="http://schemas.openxmlformats.org/officeDocument/2006/relationships/sharedStrings" Target="sharedStrings.xml"/><Relationship Id="rId49" Type="http://schemas.openxmlformats.org/officeDocument/2006/relationships/calcChain" Target="calcChain.xml"/><Relationship Id="rId20" Type="http://schemas.openxmlformats.org/officeDocument/2006/relationships/worksheet" Target="worksheets/sheet20.xml"/><Relationship Id="rId21" Type="http://schemas.openxmlformats.org/officeDocument/2006/relationships/worksheet" Target="worksheets/sheet21.xml"/><Relationship Id="rId22" Type="http://schemas.openxmlformats.org/officeDocument/2006/relationships/worksheet" Target="worksheets/sheet22.xml"/><Relationship Id="rId23" Type="http://schemas.openxmlformats.org/officeDocument/2006/relationships/worksheet" Target="worksheets/sheet23.xml"/><Relationship Id="rId24" Type="http://schemas.openxmlformats.org/officeDocument/2006/relationships/worksheet" Target="worksheets/sheet24.xml"/><Relationship Id="rId25" Type="http://schemas.openxmlformats.org/officeDocument/2006/relationships/worksheet" Target="worksheets/sheet25.xml"/><Relationship Id="rId26" Type="http://schemas.openxmlformats.org/officeDocument/2006/relationships/worksheet" Target="worksheets/sheet26.xml"/><Relationship Id="rId27" Type="http://schemas.openxmlformats.org/officeDocument/2006/relationships/worksheet" Target="worksheets/sheet27.xml"/><Relationship Id="rId28" Type="http://schemas.openxmlformats.org/officeDocument/2006/relationships/worksheet" Target="worksheets/sheet28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30" Type="http://schemas.openxmlformats.org/officeDocument/2006/relationships/worksheet" Target="worksheets/sheet30.xml"/><Relationship Id="rId31" Type="http://schemas.openxmlformats.org/officeDocument/2006/relationships/worksheet" Target="worksheets/sheet31.xml"/><Relationship Id="rId32" Type="http://schemas.openxmlformats.org/officeDocument/2006/relationships/worksheet" Target="worksheets/sheet32.xml"/><Relationship Id="rId9" Type="http://schemas.openxmlformats.org/officeDocument/2006/relationships/worksheet" Target="worksheets/sheet9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33" Type="http://schemas.openxmlformats.org/officeDocument/2006/relationships/worksheet" Target="worksheets/sheet33.xml"/><Relationship Id="rId34" Type="http://schemas.openxmlformats.org/officeDocument/2006/relationships/worksheet" Target="worksheets/sheet34.xml"/><Relationship Id="rId35" Type="http://schemas.openxmlformats.org/officeDocument/2006/relationships/worksheet" Target="worksheets/sheet35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worksheet" Target="worksheets/sheet15.xml"/><Relationship Id="rId16" Type="http://schemas.openxmlformats.org/officeDocument/2006/relationships/worksheet" Target="worksheets/sheet16.xml"/><Relationship Id="rId17" Type="http://schemas.openxmlformats.org/officeDocument/2006/relationships/worksheet" Target="worksheets/sheet17.xml"/><Relationship Id="rId18" Type="http://schemas.openxmlformats.org/officeDocument/2006/relationships/worksheet" Target="worksheets/sheet18.xml"/><Relationship Id="rId19" Type="http://schemas.openxmlformats.org/officeDocument/2006/relationships/worksheet" Target="worksheets/sheet19.xml"/><Relationship Id="rId37" Type="http://schemas.openxmlformats.org/officeDocument/2006/relationships/worksheet" Target="worksheets/sheet37.xml"/><Relationship Id="rId38" Type="http://schemas.openxmlformats.org/officeDocument/2006/relationships/worksheet" Target="worksheets/sheet38.xml"/><Relationship Id="rId39" Type="http://schemas.openxmlformats.org/officeDocument/2006/relationships/worksheet" Target="worksheets/sheet39.xml"/><Relationship Id="rId40" Type="http://schemas.openxmlformats.org/officeDocument/2006/relationships/worksheet" Target="worksheets/sheet40.xml"/><Relationship Id="rId41" Type="http://schemas.openxmlformats.org/officeDocument/2006/relationships/worksheet" Target="worksheets/sheet41.xml"/><Relationship Id="rId42" Type="http://schemas.openxmlformats.org/officeDocument/2006/relationships/worksheet" Target="worksheets/sheet42.xml"/><Relationship Id="rId43" Type="http://schemas.openxmlformats.org/officeDocument/2006/relationships/worksheet" Target="worksheets/sheet43.xml"/><Relationship Id="rId44" Type="http://schemas.openxmlformats.org/officeDocument/2006/relationships/worksheet" Target="worksheets/sheet44.xml"/><Relationship Id="rId45" Type="http://schemas.openxmlformats.org/officeDocument/2006/relationships/worksheet" Target="worksheets/sheet4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ResultsExp!$C$1</c:f>
              <c:strCache>
                <c:ptCount val="1"/>
                <c:pt idx="0">
                  <c:v>Casual</c:v>
                </c:pt>
              </c:strCache>
            </c:strRef>
          </c:tx>
          <c:invertIfNegative val="0"/>
          <c:cat>
            <c:strRef>
              <c:f>(ResultsExp!$B$3:$B$8,ResultsExp!$B$10:$B$21,ResultsExp!$B$23,ResultsExp!$B$25:$B$29,ResultsExp!$B$32,ResultsExp!$B$46:$B$47,ResultsExp!$B$51:$B$52,ResultsExp!$B$60,ResultsExp!$B$63,ResultsExp!$B$65:$B$76)</c:f>
              <c:strCache>
                <c:ptCount val="43"/>
                <c:pt idx="0">
                  <c:v>Beginning Training Zone</c:v>
                </c:pt>
                <c:pt idx="1">
                  <c:v>Advanced Training Zone</c:v>
                </c:pt>
                <c:pt idx="2">
                  <c:v>Mystic Forest</c:v>
                </c:pt>
                <c:pt idx="3">
                  <c:v>Night Forest</c:v>
                </c:pt>
                <c:pt idx="4">
                  <c:v>The Sky</c:v>
                </c:pt>
                <c:pt idx="5">
                  <c:v>Deadlands</c:v>
                </c:pt>
                <c:pt idx="6">
                  <c:v>The Desert</c:v>
                </c:pt>
                <c:pt idx="7">
                  <c:v>The Beach</c:v>
                </c:pt>
                <c:pt idx="8">
                  <c:v>Binary Battlefield</c:v>
                </c:pt>
                <c:pt idx="9">
                  <c:v>Dragon Cave</c:v>
                </c:pt>
                <c:pt idx="10">
                  <c:v>Pirate Ship</c:v>
                </c:pt>
                <c:pt idx="11">
                  <c:v>Triangle Land</c:v>
                </c:pt>
                <c:pt idx="12">
                  <c:v>Ropeless Room</c:v>
                </c:pt>
                <c:pt idx="13">
                  <c:v>Polluted Sky</c:v>
                </c:pt>
                <c:pt idx="14">
                  <c:v>Secret Beach</c:v>
                </c:pt>
                <c:pt idx="15">
                  <c:v>Scary Graveyard</c:v>
                </c:pt>
                <c:pt idx="16">
                  <c:v>Dark Portal</c:v>
                </c:pt>
                <c:pt idx="17">
                  <c:v>2012: Ye Olde Pub</c:v>
                </c:pt>
                <c:pt idx="18">
                  <c:v>Mystic Path</c:v>
                </c:pt>
                <c:pt idx="19">
                  <c:v>9001: Mystic Forest</c:v>
                </c:pt>
                <c:pt idx="20">
                  <c:v>Defend Mission</c:v>
                </c:pt>
                <c:pt idx="21">
                  <c:v>Secret Lab</c:v>
                </c:pt>
                <c:pt idx="22">
                  <c:v>Volcano Peak</c:v>
                </c:pt>
                <c:pt idx="23">
                  <c:v>Frosty Zone</c:v>
                </c:pt>
                <c:pt idx="24">
                  <c:v>-Infinity: Prehistoric Area</c:v>
                </c:pt>
                <c:pt idx="25">
                  <c:v>Smiley Island (autofight on)</c:v>
                </c:pt>
                <c:pt idx="26">
                  <c:v>Smiley Island (autofight off)</c:v>
                </c:pt>
                <c:pt idx="27">
                  <c:v>Pokayman City</c:v>
                </c:pt>
                <c:pt idx="28">
                  <c:v>Not Copyright Infringement</c:v>
                </c:pt>
                <c:pt idx="29">
                  <c:v>Censor Ship</c:v>
                </c:pt>
                <c:pt idx="30">
                  <c:v>Foodlandistan</c:v>
                </c:pt>
                <c:pt idx="31">
                  <c:v>Lullaby Lake</c:v>
                </c:pt>
                <c:pt idx="32">
                  <c:v>Lullaby Lake (adjusted)</c:v>
                </c:pt>
                <c:pt idx="33">
                  <c:v>Billygoat Bridge</c:v>
                </c:pt>
                <c:pt idx="34">
                  <c:v>Billygoat Bridge (adjusted)</c:v>
                </c:pt>
                <c:pt idx="35">
                  <c:v>Fabled Forest</c:v>
                </c:pt>
                <c:pt idx="36">
                  <c:v>Fabled Forest (adjusted)</c:v>
                </c:pt>
                <c:pt idx="37">
                  <c:v>Fortress Foothills</c:v>
                </c:pt>
                <c:pt idx="38">
                  <c:v>Fortress Foothills (adjusted)</c:v>
                </c:pt>
                <c:pt idx="39">
                  <c:v>Castle Grimm</c:v>
                </c:pt>
                <c:pt idx="40">
                  <c:v>Castle Grimm (adjusted)</c:v>
                </c:pt>
                <c:pt idx="41">
                  <c:v>Throne Room</c:v>
                </c:pt>
                <c:pt idx="42">
                  <c:v>Throne Room (adjusted)</c:v>
                </c:pt>
              </c:strCache>
            </c:strRef>
          </c:cat>
          <c:val>
            <c:numRef>
              <c:f>(ResultsExp!$C$3:$C$8,ResultsExp!$C$10:$C$21,ResultsExp!$C$23,ResultsExp!$C$25:$C$29,ResultsExp!$C$32,ResultsExp!$C$46:$C$47,ResultsExp!$C$51:$C$52,ResultsExp!$C$60,ResultsExp!$C$63,ResultsExp!$C$65:$C$76)</c:f>
              <c:numCache>
                <c:formatCode>#,##0.00</c:formatCode>
                <c:ptCount val="43"/>
                <c:pt idx="0">
                  <c:v>1.078112676744E6</c:v>
                </c:pt>
                <c:pt idx="1">
                  <c:v>1.33331404214683E6</c:v>
                </c:pt>
                <c:pt idx="2">
                  <c:v>2.27532462282299E6</c:v>
                </c:pt>
                <c:pt idx="3">
                  <c:v>3.5842776265553E6</c:v>
                </c:pt>
                <c:pt idx="4">
                  <c:v>3.97515376446846E6</c:v>
                </c:pt>
                <c:pt idx="5">
                  <c:v>4.83439604416744E6</c:v>
                </c:pt>
                <c:pt idx="6">
                  <c:v>6.35051268284757E6</c:v>
                </c:pt>
                <c:pt idx="7">
                  <c:v>8.19048206504448E6</c:v>
                </c:pt>
                <c:pt idx="8">
                  <c:v>1.19209667013118E7</c:v>
                </c:pt>
                <c:pt idx="9">
                  <c:v>2.03428620732735E7</c:v>
                </c:pt>
                <c:pt idx="10">
                  <c:v>2.09617983506797E7</c:v>
                </c:pt>
                <c:pt idx="11">
                  <c:v>3.49347081643732E7</c:v>
                </c:pt>
                <c:pt idx="12">
                  <c:v>947797.86096</c:v>
                </c:pt>
                <c:pt idx="13">
                  <c:v>5.51230369446489E6</c:v>
                </c:pt>
                <c:pt idx="14">
                  <c:v>1.38284409259318E7</c:v>
                </c:pt>
                <c:pt idx="15">
                  <c:v>1.70588894669983E7</c:v>
                </c:pt>
                <c:pt idx="16">
                  <c:v>1.75926146616E7</c:v>
                </c:pt>
                <c:pt idx="17">
                  <c:v>4.697254966968E7</c:v>
                </c:pt>
                <c:pt idx="18">
                  <c:v>2.0330219808E7</c:v>
                </c:pt>
                <c:pt idx="19">
                  <c:v>2.07953727153785E7</c:v>
                </c:pt>
                <c:pt idx="20">
                  <c:v>4.5428698368E7</c:v>
                </c:pt>
                <c:pt idx="21">
                  <c:v>2.5820840448E7</c:v>
                </c:pt>
                <c:pt idx="22">
                  <c:v>2.028420453528E7</c:v>
                </c:pt>
                <c:pt idx="23">
                  <c:v>2.69896819757236E7</c:v>
                </c:pt>
                <c:pt idx="24">
                  <c:v>1.8967473E6</c:v>
                </c:pt>
                <c:pt idx="25">
                  <c:v>2.408906172E7</c:v>
                </c:pt>
                <c:pt idx="26">
                  <c:v>3.613359258E7</c:v>
                </c:pt>
                <c:pt idx="27">
                  <c:v>4.63326481836923E7</c:v>
                </c:pt>
                <c:pt idx="28">
                  <c:v>9.26643717572307E7</c:v>
                </c:pt>
                <c:pt idx="29">
                  <c:v>6.182134613712E7</c:v>
                </c:pt>
                <c:pt idx="30">
                  <c:v>2.623104E6</c:v>
                </c:pt>
                <c:pt idx="31">
                  <c:v>2.77929018432064E7</c:v>
                </c:pt>
                <c:pt idx="32">
                  <c:v>2.97384049722309E7</c:v>
                </c:pt>
                <c:pt idx="33">
                  <c:v>4.47587985259636E7</c:v>
                </c:pt>
                <c:pt idx="34">
                  <c:v>4.78919144227811E7</c:v>
                </c:pt>
                <c:pt idx="35">
                  <c:v>4.31669762545424E7</c:v>
                </c:pt>
                <c:pt idx="36">
                  <c:v>4.61886645923604E7</c:v>
                </c:pt>
                <c:pt idx="37">
                  <c:v>7.06548937536E7</c:v>
                </c:pt>
                <c:pt idx="38">
                  <c:v>7.5600736316352E7</c:v>
                </c:pt>
                <c:pt idx="39">
                  <c:v>1.08465212676E8</c:v>
                </c:pt>
                <c:pt idx="40">
                  <c:v>1.1605777756332E8</c:v>
                </c:pt>
                <c:pt idx="41">
                  <c:v>1.16677359786401E8</c:v>
                </c:pt>
                <c:pt idx="42">
                  <c:v>1.24844774971449E8</c:v>
                </c:pt>
              </c:numCache>
            </c:numRef>
          </c:val>
        </c:ser>
        <c:ser>
          <c:idx val="1"/>
          <c:order val="1"/>
          <c:tx>
            <c:strRef>
              <c:f>ResultsExp!$D$1</c:f>
              <c:strCache>
                <c:ptCount val="1"/>
                <c:pt idx="0">
                  <c:v>HC</c:v>
                </c:pt>
              </c:strCache>
            </c:strRef>
          </c:tx>
          <c:invertIfNegative val="0"/>
          <c:cat>
            <c:strRef>
              <c:f>(ResultsExp!$B$3:$B$8,ResultsExp!$B$10:$B$21,ResultsExp!$B$23,ResultsExp!$B$25:$B$29,ResultsExp!$B$32,ResultsExp!$B$46:$B$47,ResultsExp!$B$51:$B$52,ResultsExp!$B$60,ResultsExp!$B$63,ResultsExp!$B$65:$B$76)</c:f>
              <c:strCache>
                <c:ptCount val="43"/>
                <c:pt idx="0">
                  <c:v>Beginning Training Zone</c:v>
                </c:pt>
                <c:pt idx="1">
                  <c:v>Advanced Training Zone</c:v>
                </c:pt>
                <c:pt idx="2">
                  <c:v>Mystic Forest</c:v>
                </c:pt>
                <c:pt idx="3">
                  <c:v>Night Forest</c:v>
                </c:pt>
                <c:pt idx="4">
                  <c:v>The Sky</c:v>
                </c:pt>
                <c:pt idx="5">
                  <c:v>Deadlands</c:v>
                </c:pt>
                <c:pt idx="6">
                  <c:v>The Desert</c:v>
                </c:pt>
                <c:pt idx="7">
                  <c:v>The Beach</c:v>
                </c:pt>
                <c:pt idx="8">
                  <c:v>Binary Battlefield</c:v>
                </c:pt>
                <c:pt idx="9">
                  <c:v>Dragon Cave</c:v>
                </c:pt>
                <c:pt idx="10">
                  <c:v>Pirate Ship</c:v>
                </c:pt>
                <c:pt idx="11">
                  <c:v>Triangle Land</c:v>
                </c:pt>
                <c:pt idx="12">
                  <c:v>Ropeless Room</c:v>
                </c:pt>
                <c:pt idx="13">
                  <c:v>Polluted Sky</c:v>
                </c:pt>
                <c:pt idx="14">
                  <c:v>Secret Beach</c:v>
                </c:pt>
                <c:pt idx="15">
                  <c:v>Scary Graveyard</c:v>
                </c:pt>
                <c:pt idx="16">
                  <c:v>Dark Portal</c:v>
                </c:pt>
                <c:pt idx="17">
                  <c:v>2012: Ye Olde Pub</c:v>
                </c:pt>
                <c:pt idx="18">
                  <c:v>Mystic Path</c:v>
                </c:pt>
                <c:pt idx="19">
                  <c:v>9001: Mystic Forest</c:v>
                </c:pt>
                <c:pt idx="20">
                  <c:v>Defend Mission</c:v>
                </c:pt>
                <c:pt idx="21">
                  <c:v>Secret Lab</c:v>
                </c:pt>
                <c:pt idx="22">
                  <c:v>Volcano Peak</c:v>
                </c:pt>
                <c:pt idx="23">
                  <c:v>Frosty Zone</c:v>
                </c:pt>
                <c:pt idx="24">
                  <c:v>-Infinity: Prehistoric Area</c:v>
                </c:pt>
                <c:pt idx="25">
                  <c:v>Smiley Island (autofight on)</c:v>
                </c:pt>
                <c:pt idx="26">
                  <c:v>Smiley Island (autofight off)</c:v>
                </c:pt>
                <c:pt idx="27">
                  <c:v>Pokayman City</c:v>
                </c:pt>
                <c:pt idx="28">
                  <c:v>Not Copyright Infringement</c:v>
                </c:pt>
                <c:pt idx="29">
                  <c:v>Censor Ship</c:v>
                </c:pt>
                <c:pt idx="30">
                  <c:v>Foodlandistan</c:v>
                </c:pt>
                <c:pt idx="31">
                  <c:v>Lullaby Lake</c:v>
                </c:pt>
                <c:pt idx="32">
                  <c:v>Lullaby Lake (adjusted)</c:v>
                </c:pt>
                <c:pt idx="33">
                  <c:v>Billygoat Bridge</c:v>
                </c:pt>
                <c:pt idx="34">
                  <c:v>Billygoat Bridge (adjusted)</c:v>
                </c:pt>
                <c:pt idx="35">
                  <c:v>Fabled Forest</c:v>
                </c:pt>
                <c:pt idx="36">
                  <c:v>Fabled Forest (adjusted)</c:v>
                </c:pt>
                <c:pt idx="37">
                  <c:v>Fortress Foothills</c:v>
                </c:pt>
                <c:pt idx="38">
                  <c:v>Fortress Foothills (adjusted)</c:v>
                </c:pt>
                <c:pt idx="39">
                  <c:v>Castle Grimm</c:v>
                </c:pt>
                <c:pt idx="40">
                  <c:v>Castle Grimm (adjusted)</c:v>
                </c:pt>
                <c:pt idx="41">
                  <c:v>Throne Room</c:v>
                </c:pt>
                <c:pt idx="42">
                  <c:v>Throne Room (adjusted)</c:v>
                </c:pt>
              </c:strCache>
            </c:strRef>
          </c:cat>
          <c:val>
            <c:numRef>
              <c:f>(ResultsExp!$D$3:$D$8,ResultsExp!$D$10:$D$21,ResultsExp!$D$23,ResultsExp!$D$25:$D$29,ResultsExp!$D$32,ResultsExp!$D$46:$D$47,ResultsExp!$D$51:$D$52,ResultsExp!$D$60,ResultsExp!$D$63,ResultsExp!$D$65:$D$76)</c:f>
              <c:numCache>
                <c:formatCode>#,##0.00</c:formatCode>
                <c:ptCount val="43"/>
                <c:pt idx="0">
                  <c:v>1.34764084593E6</c:v>
                </c:pt>
                <c:pt idx="1">
                  <c:v>1.66664255268354E6</c:v>
                </c:pt>
                <c:pt idx="2">
                  <c:v>2.84415577852874E6</c:v>
                </c:pt>
                <c:pt idx="3">
                  <c:v>4.48034703319413E6</c:v>
                </c:pt>
                <c:pt idx="4">
                  <c:v>4.96894220558557E6</c:v>
                </c:pt>
                <c:pt idx="5">
                  <c:v>6.0429950552093E6</c:v>
                </c:pt>
                <c:pt idx="6">
                  <c:v>7.93814085355946E6</c:v>
                </c:pt>
                <c:pt idx="7">
                  <c:v>1.02381025813056E7</c:v>
                </c:pt>
                <c:pt idx="8">
                  <c:v>1.49012083766398E7</c:v>
                </c:pt>
                <c:pt idx="9">
                  <c:v>2.54285775915918E7</c:v>
                </c:pt>
                <c:pt idx="10">
                  <c:v>2.62022479383497E7</c:v>
                </c:pt>
                <c:pt idx="11">
                  <c:v>4.36683852054665E7</c:v>
                </c:pt>
                <c:pt idx="12">
                  <c:v>1.1847473262E6</c:v>
                </c:pt>
                <c:pt idx="13">
                  <c:v>6.89037961808112E6</c:v>
                </c:pt>
                <c:pt idx="14">
                  <c:v>1.72855511574148E7</c:v>
                </c:pt>
                <c:pt idx="15">
                  <c:v>2.13236118337479E7</c:v>
                </c:pt>
                <c:pt idx="16">
                  <c:v>2.1990768327E7</c:v>
                </c:pt>
                <c:pt idx="17">
                  <c:v>5.87156870871E7</c:v>
                </c:pt>
                <c:pt idx="18">
                  <c:v>2.541277476E7</c:v>
                </c:pt>
                <c:pt idx="19">
                  <c:v>2.59942158942231E7</c:v>
                </c:pt>
                <c:pt idx="20">
                  <c:v>5.678587296E7</c:v>
                </c:pt>
                <c:pt idx="21">
                  <c:v>3.227605056E7</c:v>
                </c:pt>
                <c:pt idx="22">
                  <c:v>2.53552556691E7</c:v>
                </c:pt>
                <c:pt idx="23">
                  <c:v>3.37371024696545E7</c:v>
                </c:pt>
                <c:pt idx="24">
                  <c:v>2.370934125E6</c:v>
                </c:pt>
                <c:pt idx="25">
                  <c:v>3.011132715E7</c:v>
                </c:pt>
                <c:pt idx="26">
                  <c:v>4.5166990725E7</c:v>
                </c:pt>
                <c:pt idx="27">
                  <c:v>5.79158102296154E7</c:v>
                </c:pt>
                <c:pt idx="28">
                  <c:v>1.15830464696538E8</c:v>
                </c:pt>
                <c:pt idx="29">
                  <c:v>7.72766826714E7</c:v>
                </c:pt>
                <c:pt idx="30">
                  <c:v>3.27888E6</c:v>
                </c:pt>
                <c:pt idx="31">
                  <c:v>3.4741127304008E7</c:v>
                </c:pt>
                <c:pt idx="32">
                  <c:v>3.71730062152886E7</c:v>
                </c:pt>
                <c:pt idx="33">
                  <c:v>5.59484981574545E7</c:v>
                </c:pt>
                <c:pt idx="34">
                  <c:v>5.98648930284764E7</c:v>
                </c:pt>
                <c:pt idx="35">
                  <c:v>5.39587203181781E7</c:v>
                </c:pt>
                <c:pt idx="36">
                  <c:v>5.77358307404505E7</c:v>
                </c:pt>
                <c:pt idx="37">
                  <c:v>8.8318617192E7</c:v>
                </c:pt>
                <c:pt idx="38">
                  <c:v>9.450092039544E7</c:v>
                </c:pt>
                <c:pt idx="39">
                  <c:v>1.35581515845E8</c:v>
                </c:pt>
                <c:pt idx="40">
                  <c:v>1.4507222195415E8</c:v>
                </c:pt>
                <c:pt idx="41">
                  <c:v>1.45846699733002E8</c:v>
                </c:pt>
                <c:pt idx="42">
                  <c:v>1.56055968714312E8</c:v>
                </c:pt>
              </c:numCache>
            </c:numRef>
          </c:val>
        </c:ser>
        <c:ser>
          <c:idx val="2"/>
          <c:order val="2"/>
          <c:tx>
            <c:strRef>
              <c:f>ResultsExp!$E$1</c:f>
              <c:strCache>
                <c:ptCount val="1"/>
                <c:pt idx="0">
                  <c:v>WM</c:v>
                </c:pt>
              </c:strCache>
            </c:strRef>
          </c:tx>
          <c:invertIfNegative val="0"/>
          <c:cat>
            <c:strRef>
              <c:f>(ResultsExp!$B$3:$B$8,ResultsExp!$B$10:$B$21,ResultsExp!$B$23,ResultsExp!$B$25:$B$29,ResultsExp!$B$32,ResultsExp!$B$46:$B$47,ResultsExp!$B$51:$B$52,ResultsExp!$B$60,ResultsExp!$B$63,ResultsExp!$B$65:$B$76)</c:f>
              <c:strCache>
                <c:ptCount val="43"/>
                <c:pt idx="0">
                  <c:v>Beginning Training Zone</c:v>
                </c:pt>
                <c:pt idx="1">
                  <c:v>Advanced Training Zone</c:v>
                </c:pt>
                <c:pt idx="2">
                  <c:v>Mystic Forest</c:v>
                </c:pt>
                <c:pt idx="3">
                  <c:v>Night Forest</c:v>
                </c:pt>
                <c:pt idx="4">
                  <c:v>The Sky</c:v>
                </c:pt>
                <c:pt idx="5">
                  <c:v>Deadlands</c:v>
                </c:pt>
                <c:pt idx="6">
                  <c:v>The Desert</c:v>
                </c:pt>
                <c:pt idx="7">
                  <c:v>The Beach</c:v>
                </c:pt>
                <c:pt idx="8">
                  <c:v>Binary Battlefield</c:v>
                </c:pt>
                <c:pt idx="9">
                  <c:v>Dragon Cave</c:v>
                </c:pt>
                <c:pt idx="10">
                  <c:v>Pirate Ship</c:v>
                </c:pt>
                <c:pt idx="11">
                  <c:v>Triangle Land</c:v>
                </c:pt>
                <c:pt idx="12">
                  <c:v>Ropeless Room</c:v>
                </c:pt>
                <c:pt idx="13">
                  <c:v>Polluted Sky</c:v>
                </c:pt>
                <c:pt idx="14">
                  <c:v>Secret Beach</c:v>
                </c:pt>
                <c:pt idx="15">
                  <c:v>Scary Graveyard</c:v>
                </c:pt>
                <c:pt idx="16">
                  <c:v>Dark Portal</c:v>
                </c:pt>
                <c:pt idx="17">
                  <c:v>2012: Ye Olde Pub</c:v>
                </c:pt>
                <c:pt idx="18">
                  <c:v>Mystic Path</c:v>
                </c:pt>
                <c:pt idx="19">
                  <c:v>9001: Mystic Forest</c:v>
                </c:pt>
                <c:pt idx="20">
                  <c:v>Defend Mission</c:v>
                </c:pt>
                <c:pt idx="21">
                  <c:v>Secret Lab</c:v>
                </c:pt>
                <c:pt idx="22">
                  <c:v>Volcano Peak</c:v>
                </c:pt>
                <c:pt idx="23">
                  <c:v>Frosty Zone</c:v>
                </c:pt>
                <c:pt idx="24">
                  <c:v>-Infinity: Prehistoric Area</c:v>
                </c:pt>
                <c:pt idx="25">
                  <c:v>Smiley Island (autofight on)</c:v>
                </c:pt>
                <c:pt idx="26">
                  <c:v>Smiley Island (autofight off)</c:v>
                </c:pt>
                <c:pt idx="27">
                  <c:v>Pokayman City</c:v>
                </c:pt>
                <c:pt idx="28">
                  <c:v>Not Copyright Infringement</c:v>
                </c:pt>
                <c:pt idx="29">
                  <c:v>Censor Ship</c:v>
                </c:pt>
                <c:pt idx="30">
                  <c:v>Foodlandistan</c:v>
                </c:pt>
                <c:pt idx="31">
                  <c:v>Lullaby Lake</c:v>
                </c:pt>
                <c:pt idx="32">
                  <c:v>Lullaby Lake (adjusted)</c:v>
                </c:pt>
                <c:pt idx="33">
                  <c:v>Billygoat Bridge</c:v>
                </c:pt>
                <c:pt idx="34">
                  <c:v>Billygoat Bridge (adjusted)</c:v>
                </c:pt>
                <c:pt idx="35">
                  <c:v>Fabled Forest</c:v>
                </c:pt>
                <c:pt idx="36">
                  <c:v>Fabled Forest (adjusted)</c:v>
                </c:pt>
                <c:pt idx="37">
                  <c:v>Fortress Foothills</c:v>
                </c:pt>
                <c:pt idx="38">
                  <c:v>Fortress Foothills (adjusted)</c:v>
                </c:pt>
                <c:pt idx="39">
                  <c:v>Castle Grimm</c:v>
                </c:pt>
                <c:pt idx="40">
                  <c:v>Castle Grimm (adjusted)</c:v>
                </c:pt>
                <c:pt idx="41">
                  <c:v>Throne Room</c:v>
                </c:pt>
                <c:pt idx="42">
                  <c:v>Throne Room (adjusted)</c:v>
                </c:pt>
              </c:strCache>
            </c:strRef>
          </c:cat>
          <c:val>
            <c:numRef>
              <c:f>(ResultsExp!$E$3:$E$8,ResultsExp!$E$10:$E$21,ResultsExp!$E$23,ResultsExp!$E$25:$E$29,ResultsExp!$E$32,ResultsExp!$E$46:$E$47,ResultsExp!$E$51:$E$52,ResultsExp!$E$60,ResultsExp!$E$63,ResultsExp!$E$65:$E$76)</c:f>
              <c:numCache>
                <c:formatCode>#,##0.00</c:formatCode>
                <c:ptCount val="43"/>
                <c:pt idx="0">
                  <c:v>2.2437614422414E6</c:v>
                </c:pt>
                <c:pt idx="1">
                  <c:v>2.77496444653973E6</c:v>
                </c:pt>
                <c:pt idx="2">
                  <c:v>4.73838858730018E6</c:v>
                </c:pt>
                <c:pt idx="3">
                  <c:v>7.46819406539403E6</c:v>
                </c:pt>
                <c:pt idx="4">
                  <c:v>8.28962362480256E6</c:v>
                </c:pt>
                <c:pt idx="5">
                  <c:v>1.00866722770872E7</c:v>
                </c:pt>
                <c:pt idx="6">
                  <c:v>1.32606349590646E7</c:v>
                </c:pt>
                <c:pt idx="7">
                  <c:v>1.71143533308206E7</c:v>
                </c:pt>
                <c:pt idx="8">
                  <c:v>2.49101181756688E7</c:v>
                </c:pt>
                <c:pt idx="9">
                  <c:v>4.2538095778941E7</c:v>
                </c:pt>
                <c:pt idx="10">
                  <c:v>4.37941938047925E7</c:v>
                </c:pt>
                <c:pt idx="11">
                  <c:v>7.34785725720729E7</c:v>
                </c:pt>
                <c:pt idx="12">
                  <c:v>1.97266704812536E6</c:v>
                </c:pt>
                <c:pt idx="13">
                  <c:v>1.14980348151389E7</c:v>
                </c:pt>
                <c:pt idx="14">
                  <c:v>2.89055869331374E7</c:v>
                </c:pt>
                <c:pt idx="15">
                  <c:v>3.57040262950726E7</c:v>
                </c:pt>
                <c:pt idx="16">
                  <c:v>3.710754073728E7</c:v>
                </c:pt>
                <c:pt idx="17">
                  <c:v>9.8196882593472E7</c:v>
                </c:pt>
                <c:pt idx="18">
                  <c:v>5.22495442944E7</c:v>
                </c:pt>
                <c:pt idx="19">
                  <c:v>4.3863016102272E7</c:v>
                </c:pt>
                <c:pt idx="20">
                  <c:v>1.270900979712E8</c:v>
                </c:pt>
                <c:pt idx="21">
                  <c:v>6.33890230272E7</c:v>
                </c:pt>
                <c:pt idx="22">
                  <c:v>4.24347459087325E7</c:v>
                </c:pt>
                <c:pt idx="23">
                  <c:v>5.6462544561401E7</c:v>
                </c:pt>
                <c:pt idx="24">
                  <c:v>3.948027226416E6</c:v>
                </c:pt>
                <c:pt idx="25">
                  <c:v>5.0228232288E7</c:v>
                </c:pt>
                <c:pt idx="26">
                  <c:v>7.5342348432E7</c:v>
                </c:pt>
                <c:pt idx="27">
                  <c:v>9.67516972704E7</c:v>
                </c:pt>
                <c:pt idx="28">
                  <c:v>1.95649016215855E8</c:v>
                </c:pt>
                <c:pt idx="29">
                  <c:v>1.30210659865728E8</c:v>
                </c:pt>
                <c:pt idx="30">
                  <c:v>1.1860992E7</c:v>
                </c:pt>
                <c:pt idx="31">
                  <c:v>5.82863066751754E7</c:v>
                </c:pt>
                <c:pt idx="32">
                  <c:v>6.23663481424377E7</c:v>
                </c:pt>
                <c:pt idx="33">
                  <c:v>9.40043908994793E7</c:v>
                </c:pt>
                <c:pt idx="34">
                  <c:v>1.00584698262443E8</c:v>
                </c:pt>
                <c:pt idx="35">
                  <c:v>9.07960471076699E7</c:v>
                </c:pt>
                <c:pt idx="36">
                  <c:v>9.71517704052068E7</c:v>
                </c:pt>
                <c:pt idx="37">
                  <c:v>1.48954107085056E8</c:v>
                </c:pt>
                <c:pt idx="38">
                  <c:v>1.5938089458101E8</c:v>
                </c:pt>
                <c:pt idx="39">
                  <c:v>2.2887226251968E8</c:v>
                </c:pt>
                <c:pt idx="40">
                  <c:v>2.44893320896058E8</c:v>
                </c:pt>
                <c:pt idx="41">
                  <c:v>2.46828223742571E8</c:v>
                </c:pt>
                <c:pt idx="42">
                  <c:v>2.6410619940455E8</c:v>
                </c:pt>
              </c:numCache>
            </c:numRef>
          </c:val>
        </c:ser>
        <c:ser>
          <c:idx val="3"/>
          <c:order val="3"/>
          <c:tx>
            <c:strRef>
              <c:f>ResultsExp!$F$1</c:f>
              <c:strCache>
                <c:ptCount val="1"/>
                <c:pt idx="0">
                  <c:v>HC WM</c:v>
                </c:pt>
              </c:strCache>
            </c:strRef>
          </c:tx>
          <c:invertIfNegative val="0"/>
          <c:cat>
            <c:strRef>
              <c:f>(ResultsExp!$B$3:$B$8,ResultsExp!$B$10:$B$21,ResultsExp!$B$23,ResultsExp!$B$25:$B$29,ResultsExp!$B$32,ResultsExp!$B$46:$B$47,ResultsExp!$B$51:$B$52,ResultsExp!$B$60,ResultsExp!$B$63,ResultsExp!$B$65:$B$76)</c:f>
              <c:strCache>
                <c:ptCount val="43"/>
                <c:pt idx="0">
                  <c:v>Beginning Training Zone</c:v>
                </c:pt>
                <c:pt idx="1">
                  <c:v>Advanced Training Zone</c:v>
                </c:pt>
                <c:pt idx="2">
                  <c:v>Mystic Forest</c:v>
                </c:pt>
                <c:pt idx="3">
                  <c:v>Night Forest</c:v>
                </c:pt>
                <c:pt idx="4">
                  <c:v>The Sky</c:v>
                </c:pt>
                <c:pt idx="5">
                  <c:v>Deadlands</c:v>
                </c:pt>
                <c:pt idx="6">
                  <c:v>The Desert</c:v>
                </c:pt>
                <c:pt idx="7">
                  <c:v>The Beach</c:v>
                </c:pt>
                <c:pt idx="8">
                  <c:v>Binary Battlefield</c:v>
                </c:pt>
                <c:pt idx="9">
                  <c:v>Dragon Cave</c:v>
                </c:pt>
                <c:pt idx="10">
                  <c:v>Pirate Ship</c:v>
                </c:pt>
                <c:pt idx="11">
                  <c:v>Triangle Land</c:v>
                </c:pt>
                <c:pt idx="12">
                  <c:v>Ropeless Room</c:v>
                </c:pt>
                <c:pt idx="13">
                  <c:v>Polluted Sky</c:v>
                </c:pt>
                <c:pt idx="14">
                  <c:v>Secret Beach</c:v>
                </c:pt>
                <c:pt idx="15">
                  <c:v>Scary Graveyard</c:v>
                </c:pt>
                <c:pt idx="16">
                  <c:v>Dark Portal</c:v>
                </c:pt>
                <c:pt idx="17">
                  <c:v>2012: Ye Olde Pub</c:v>
                </c:pt>
                <c:pt idx="18">
                  <c:v>Mystic Path</c:v>
                </c:pt>
                <c:pt idx="19">
                  <c:v>9001: Mystic Forest</c:v>
                </c:pt>
                <c:pt idx="20">
                  <c:v>Defend Mission</c:v>
                </c:pt>
                <c:pt idx="21">
                  <c:v>Secret Lab</c:v>
                </c:pt>
                <c:pt idx="22">
                  <c:v>Volcano Peak</c:v>
                </c:pt>
                <c:pt idx="23">
                  <c:v>Frosty Zone</c:v>
                </c:pt>
                <c:pt idx="24">
                  <c:v>-Infinity: Prehistoric Area</c:v>
                </c:pt>
                <c:pt idx="25">
                  <c:v>Smiley Island (autofight on)</c:v>
                </c:pt>
                <c:pt idx="26">
                  <c:v>Smiley Island (autofight off)</c:v>
                </c:pt>
                <c:pt idx="27">
                  <c:v>Pokayman City</c:v>
                </c:pt>
                <c:pt idx="28">
                  <c:v>Not Copyright Infringement</c:v>
                </c:pt>
                <c:pt idx="29">
                  <c:v>Censor Ship</c:v>
                </c:pt>
                <c:pt idx="30">
                  <c:v>Foodlandistan</c:v>
                </c:pt>
                <c:pt idx="31">
                  <c:v>Lullaby Lake</c:v>
                </c:pt>
                <c:pt idx="32">
                  <c:v>Lullaby Lake (adjusted)</c:v>
                </c:pt>
                <c:pt idx="33">
                  <c:v>Billygoat Bridge</c:v>
                </c:pt>
                <c:pt idx="34">
                  <c:v>Billygoat Bridge (adjusted)</c:v>
                </c:pt>
                <c:pt idx="35">
                  <c:v>Fabled Forest</c:v>
                </c:pt>
                <c:pt idx="36">
                  <c:v>Fabled Forest (adjusted)</c:v>
                </c:pt>
                <c:pt idx="37">
                  <c:v>Fortress Foothills</c:v>
                </c:pt>
                <c:pt idx="38">
                  <c:v>Fortress Foothills (adjusted)</c:v>
                </c:pt>
                <c:pt idx="39">
                  <c:v>Castle Grimm</c:v>
                </c:pt>
                <c:pt idx="40">
                  <c:v>Castle Grimm (adjusted)</c:v>
                </c:pt>
                <c:pt idx="41">
                  <c:v>Throne Room</c:v>
                </c:pt>
                <c:pt idx="42">
                  <c:v>Throne Room (adjusted)</c:v>
                </c:pt>
              </c:strCache>
            </c:strRef>
          </c:cat>
          <c:val>
            <c:numRef>
              <c:f>(ResultsExp!$F$3:$F$8,ResultsExp!$F$10:$F$21,ResultsExp!$F$23,ResultsExp!$F$25:$F$29,ResultsExp!$F$32,ResultsExp!$F$46:$F$47,ResultsExp!$F$51:$F$52,ResultsExp!$F$60,ResultsExp!$F$63,ResultsExp!$F$65:$F$76)</c:f>
              <c:numCache>
                <c:formatCode>#,##0.00</c:formatCode>
                <c:ptCount val="43"/>
                <c:pt idx="0">
                  <c:v>2.80470180280175E6</c:v>
                </c:pt>
                <c:pt idx="1">
                  <c:v>3.46870555817467E6</c:v>
                </c:pt>
                <c:pt idx="2">
                  <c:v>5.92298573412522E6</c:v>
                </c:pt>
                <c:pt idx="3">
                  <c:v>9.33524258174253E6</c:v>
                </c:pt>
                <c:pt idx="4">
                  <c:v>1.03620295310032E7</c:v>
                </c:pt>
                <c:pt idx="5">
                  <c:v>1.2608340346359E7</c:v>
                </c:pt>
                <c:pt idx="6">
                  <c:v>1.65757936988307E7</c:v>
                </c:pt>
                <c:pt idx="7">
                  <c:v>2.13929416635257E7</c:v>
                </c:pt>
                <c:pt idx="8">
                  <c:v>3.1137647719586E7</c:v>
                </c:pt>
                <c:pt idx="9">
                  <c:v>5.31726197236762E7</c:v>
                </c:pt>
                <c:pt idx="10">
                  <c:v>5.47427422559906E7</c:v>
                </c:pt>
                <c:pt idx="11">
                  <c:v>9.18482157150912E7</c:v>
                </c:pt>
                <c:pt idx="12">
                  <c:v>2.4658338101567E6</c:v>
                </c:pt>
                <c:pt idx="13">
                  <c:v>1.43725435189236E7</c:v>
                </c:pt>
                <c:pt idx="14">
                  <c:v>3.61319836664217E7</c:v>
                </c:pt>
                <c:pt idx="15">
                  <c:v>4.46300328688408E7</c:v>
                </c:pt>
                <c:pt idx="16">
                  <c:v>4.63844259216E7</c:v>
                </c:pt>
                <c:pt idx="17">
                  <c:v>1.2274610324184E8</c:v>
                </c:pt>
                <c:pt idx="18">
                  <c:v>6.5311930368E7</c:v>
                </c:pt>
                <c:pt idx="19">
                  <c:v>5.482877012784E7</c:v>
                </c:pt>
                <c:pt idx="20">
                  <c:v>1.58862622464E8</c:v>
                </c:pt>
                <c:pt idx="21">
                  <c:v>7.9236278784E7</c:v>
                </c:pt>
                <c:pt idx="22">
                  <c:v>5.30434323859156E7</c:v>
                </c:pt>
                <c:pt idx="23">
                  <c:v>7.05781807017513E7</c:v>
                </c:pt>
                <c:pt idx="24">
                  <c:v>4.93503403302E6</c:v>
                </c:pt>
                <c:pt idx="25">
                  <c:v>6.278529036E7</c:v>
                </c:pt>
                <c:pt idx="26">
                  <c:v>9.417793554E7</c:v>
                </c:pt>
                <c:pt idx="27">
                  <c:v>1.20939621588E8</c:v>
                </c:pt>
                <c:pt idx="28">
                  <c:v>2.44561270269818E8</c:v>
                </c:pt>
                <c:pt idx="29">
                  <c:v>1.6276332483216E8</c:v>
                </c:pt>
                <c:pt idx="30">
                  <c:v>1.482624E7</c:v>
                </c:pt>
                <c:pt idx="31">
                  <c:v>7.28578833439693E7</c:v>
                </c:pt>
                <c:pt idx="32">
                  <c:v>7.79579351780471E7</c:v>
                </c:pt>
                <c:pt idx="33">
                  <c:v>1.17505488624349E8</c:v>
                </c:pt>
                <c:pt idx="34">
                  <c:v>1.25730872828054E8</c:v>
                </c:pt>
                <c:pt idx="35">
                  <c:v>1.13495058884587E8</c:v>
                </c:pt>
                <c:pt idx="36">
                  <c:v>1.21439713006508E8</c:v>
                </c:pt>
                <c:pt idx="37">
                  <c:v>1.8619263385632E8</c:v>
                </c:pt>
                <c:pt idx="38">
                  <c:v>1.99226118226262E8</c:v>
                </c:pt>
                <c:pt idx="39">
                  <c:v>2.860903281496E8</c:v>
                </c:pt>
                <c:pt idx="40">
                  <c:v>3.06116651120072E8</c:v>
                </c:pt>
                <c:pt idx="41">
                  <c:v>3.08535279678213E8</c:v>
                </c:pt>
                <c:pt idx="42">
                  <c:v>3.30132749255688E8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134359368"/>
        <c:axId val="2134362536"/>
      </c:barChart>
      <c:catAx>
        <c:axId val="2134359368"/>
        <c:scaling>
          <c:orientation val="minMax"/>
        </c:scaling>
        <c:delete val="0"/>
        <c:axPos val="b"/>
        <c:majorTickMark val="out"/>
        <c:minorTickMark val="none"/>
        <c:tickLblPos val="nextTo"/>
        <c:crossAx val="2134362536"/>
        <c:crosses val="autoZero"/>
        <c:auto val="1"/>
        <c:lblAlgn val="ctr"/>
        <c:lblOffset val="100"/>
        <c:noMultiLvlLbl val="0"/>
      </c:catAx>
      <c:valAx>
        <c:axId val="2134362536"/>
        <c:scaling>
          <c:orientation val="minMax"/>
        </c:scaling>
        <c:delete val="0"/>
        <c:axPos val="l"/>
        <c:majorGridlines/>
        <c:numFmt formatCode="#,##0.00" sourceLinked="1"/>
        <c:majorTickMark val="out"/>
        <c:minorTickMark val="none"/>
        <c:tickLblPos val="nextTo"/>
        <c:crossAx val="213435936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ResultsCoin!$C$1</c:f>
              <c:strCache>
                <c:ptCount val="1"/>
                <c:pt idx="0">
                  <c:v>Casual</c:v>
                </c:pt>
              </c:strCache>
            </c:strRef>
          </c:tx>
          <c:invertIfNegative val="0"/>
          <c:cat>
            <c:strRef>
              <c:f>(ResultsCoin!$B$3:$B$8,ResultsCoin!$B$10:$B$21,ResultsCoin!$B$23,ResultsCoin!$B$25:$B$29,ResultsCoin!$B$32,ResultsCoin!$B$46:$B$47,ResultsCoin!$B$51:$B$52,ResultsCoin!$B$60,ResultsCoin!$B$63,ResultsCoin!$B$65:$B$76)</c:f>
              <c:strCache>
                <c:ptCount val="43"/>
                <c:pt idx="0">
                  <c:v>Beginning Training Zone</c:v>
                </c:pt>
                <c:pt idx="1">
                  <c:v>Advanced Training Zone</c:v>
                </c:pt>
                <c:pt idx="2">
                  <c:v>Mystic Forest</c:v>
                </c:pt>
                <c:pt idx="3">
                  <c:v>Night Forest</c:v>
                </c:pt>
                <c:pt idx="4">
                  <c:v>The Sky</c:v>
                </c:pt>
                <c:pt idx="5">
                  <c:v>Deadlands</c:v>
                </c:pt>
                <c:pt idx="6">
                  <c:v>The Desert</c:v>
                </c:pt>
                <c:pt idx="7">
                  <c:v>The Beach</c:v>
                </c:pt>
                <c:pt idx="8">
                  <c:v>Binary Battlefield</c:v>
                </c:pt>
                <c:pt idx="9">
                  <c:v>Dragon Cave</c:v>
                </c:pt>
                <c:pt idx="10">
                  <c:v>Pirate Ship</c:v>
                </c:pt>
                <c:pt idx="11">
                  <c:v>Triangle Land</c:v>
                </c:pt>
                <c:pt idx="12">
                  <c:v>Ropeless Room</c:v>
                </c:pt>
                <c:pt idx="13">
                  <c:v>Polluted Sky</c:v>
                </c:pt>
                <c:pt idx="14">
                  <c:v>Secret Beach</c:v>
                </c:pt>
                <c:pt idx="15">
                  <c:v>Scary Graveyard</c:v>
                </c:pt>
                <c:pt idx="16">
                  <c:v>Dark Portal</c:v>
                </c:pt>
                <c:pt idx="17">
                  <c:v>2012: Ye Olde Pub</c:v>
                </c:pt>
                <c:pt idx="18">
                  <c:v>Mystic Path</c:v>
                </c:pt>
                <c:pt idx="19">
                  <c:v>9001: Mystic Forest</c:v>
                </c:pt>
                <c:pt idx="20">
                  <c:v>Defend Mission</c:v>
                </c:pt>
                <c:pt idx="21">
                  <c:v>Secret Lab</c:v>
                </c:pt>
                <c:pt idx="22">
                  <c:v>Volcano Peak</c:v>
                </c:pt>
                <c:pt idx="23">
                  <c:v>Frosty Zone</c:v>
                </c:pt>
                <c:pt idx="24">
                  <c:v>-Infinity: Prehistoric Area</c:v>
                </c:pt>
                <c:pt idx="25">
                  <c:v>Smiley Island (autofight on)</c:v>
                </c:pt>
                <c:pt idx="26">
                  <c:v>Smiley Island (autofight off)</c:v>
                </c:pt>
                <c:pt idx="27">
                  <c:v>Pokayman City</c:v>
                </c:pt>
                <c:pt idx="28">
                  <c:v>Not Copyright Infringement</c:v>
                </c:pt>
                <c:pt idx="29">
                  <c:v>Censor Ship</c:v>
                </c:pt>
                <c:pt idx="30">
                  <c:v>Foodlandistan</c:v>
                </c:pt>
                <c:pt idx="31">
                  <c:v>Lullaby Lake</c:v>
                </c:pt>
                <c:pt idx="32">
                  <c:v>Lullaby Lake (adjusted)</c:v>
                </c:pt>
                <c:pt idx="33">
                  <c:v>Billygoat Bridge</c:v>
                </c:pt>
                <c:pt idx="34">
                  <c:v>Billygoat Bridge (adjusted)</c:v>
                </c:pt>
                <c:pt idx="35">
                  <c:v>Fabled Forest</c:v>
                </c:pt>
                <c:pt idx="36">
                  <c:v>Fabled Forest (adjusted)</c:v>
                </c:pt>
                <c:pt idx="37">
                  <c:v>Fortress Foothills</c:v>
                </c:pt>
                <c:pt idx="38">
                  <c:v>Fortress Foothills (adjusted)</c:v>
                </c:pt>
                <c:pt idx="39">
                  <c:v>Castle Grimm</c:v>
                </c:pt>
                <c:pt idx="40">
                  <c:v>Castle Grimm (adjusted)</c:v>
                </c:pt>
                <c:pt idx="41">
                  <c:v>Throne Room</c:v>
                </c:pt>
                <c:pt idx="42">
                  <c:v>Throne Room (adjusted)</c:v>
                </c:pt>
              </c:strCache>
            </c:strRef>
          </c:cat>
          <c:val>
            <c:numRef>
              <c:f>(ResultsCoin!$C$3:$C$8,ResultsCoin!$C$10:$C$21,ResultsCoin!$C$23,ResultsCoin!$C$25:$C$29,ResultsCoin!$C$32,ResultsCoin!$C$46:$C$47,ResultsCoin!$C$51:$C$52,ResultsCoin!$C$60,ResultsCoin!$C$63,ResultsCoin!$C$65:$C$76)</c:f>
              <c:numCache>
                <c:formatCode>#,##0.00</c:formatCode>
                <c:ptCount val="43"/>
                <c:pt idx="0">
                  <c:v>272612.6052</c:v>
                </c:pt>
                <c:pt idx="1">
                  <c:v>354603.853945102</c:v>
                </c:pt>
                <c:pt idx="2">
                  <c:v>461680.4027982578</c:v>
                </c:pt>
                <c:pt idx="3">
                  <c:v>641151.0769518</c:v>
                </c:pt>
                <c:pt idx="4">
                  <c:v>814570.6906538708</c:v>
                </c:pt>
                <c:pt idx="5">
                  <c:v>1.07723001232462E6</c:v>
                </c:pt>
                <c:pt idx="6">
                  <c:v>1.30505460456352E6</c:v>
                </c:pt>
                <c:pt idx="7">
                  <c:v>1.4122474231896E6</c:v>
                </c:pt>
                <c:pt idx="8">
                  <c:v>2.4706481344232E6</c:v>
                </c:pt>
                <c:pt idx="9">
                  <c:v>4.00705812360597E6</c:v>
                </c:pt>
                <c:pt idx="10">
                  <c:v>3.83866414106942E6</c:v>
                </c:pt>
                <c:pt idx="11">
                  <c:v>6.77809282056369E6</c:v>
                </c:pt>
                <c:pt idx="12">
                  <c:v>141313.032</c:v>
                </c:pt>
                <c:pt idx="13">
                  <c:v>1.16312587389E6</c:v>
                </c:pt>
                <c:pt idx="14">
                  <c:v>2.652302427264E6</c:v>
                </c:pt>
                <c:pt idx="15">
                  <c:v>3.27855920811648E6</c:v>
                </c:pt>
                <c:pt idx="16">
                  <c:v>5.68571454E6</c:v>
                </c:pt>
                <c:pt idx="17">
                  <c:v>4.1362240038E6</c:v>
                </c:pt>
                <c:pt idx="18">
                  <c:v>1.19471474215385E7</c:v>
                </c:pt>
                <c:pt idx="19">
                  <c:v>4.89846175753846E6</c:v>
                </c:pt>
                <c:pt idx="20">
                  <c:v>1.499586048E7</c:v>
                </c:pt>
                <c:pt idx="21">
                  <c:v>4.642704E6</c:v>
                </c:pt>
                <c:pt idx="22">
                  <c:v>4.06092683083636E6</c:v>
                </c:pt>
                <c:pt idx="23">
                  <c:v>5.45110409018182E6</c:v>
                </c:pt>
                <c:pt idx="24">
                  <c:v>39036.375</c:v>
                </c:pt>
                <c:pt idx="25">
                  <c:v>3.44268301666667E6</c:v>
                </c:pt>
                <c:pt idx="26">
                  <c:v>6.7132318825E6</c:v>
                </c:pt>
                <c:pt idx="27">
                  <c:v>7.18041905230769E6</c:v>
                </c:pt>
                <c:pt idx="28">
                  <c:v>1.00415868598741E7</c:v>
                </c:pt>
                <c:pt idx="29">
                  <c:v>1.03546439208E7</c:v>
                </c:pt>
                <c:pt idx="30">
                  <c:v>2.1924E6</c:v>
                </c:pt>
                <c:pt idx="31">
                  <c:v>5.27165862669643E6</c:v>
                </c:pt>
                <c:pt idx="32">
                  <c:v>5.64067473056518E6</c:v>
                </c:pt>
                <c:pt idx="33">
                  <c:v>7.28205020343818E6</c:v>
                </c:pt>
                <c:pt idx="34">
                  <c:v>7.79179371767886E6</c:v>
                </c:pt>
                <c:pt idx="35">
                  <c:v>6.30701026621714E6</c:v>
                </c:pt>
                <c:pt idx="36">
                  <c:v>6.74850098485234E6</c:v>
                </c:pt>
                <c:pt idx="37">
                  <c:v>7.79028515831172E6</c:v>
                </c:pt>
                <c:pt idx="38">
                  <c:v>8.33560511939355E6</c:v>
                </c:pt>
                <c:pt idx="39">
                  <c:v>9.1531034868E6</c:v>
                </c:pt>
                <c:pt idx="40">
                  <c:v>9.793820730876E6</c:v>
                </c:pt>
                <c:pt idx="41">
                  <c:v>9.161164276992E6</c:v>
                </c:pt>
                <c:pt idx="42">
                  <c:v>9.80244577638144E6</c:v>
                </c:pt>
              </c:numCache>
            </c:numRef>
          </c:val>
        </c:ser>
        <c:ser>
          <c:idx val="1"/>
          <c:order val="1"/>
          <c:tx>
            <c:strRef>
              <c:f>ResultsCoin!$D$1</c:f>
              <c:strCache>
                <c:ptCount val="1"/>
                <c:pt idx="0">
                  <c:v>HC</c:v>
                </c:pt>
              </c:strCache>
            </c:strRef>
          </c:tx>
          <c:invertIfNegative val="0"/>
          <c:cat>
            <c:strRef>
              <c:f>(ResultsCoin!$B$3:$B$8,ResultsCoin!$B$10:$B$21,ResultsCoin!$B$23,ResultsCoin!$B$25:$B$29,ResultsCoin!$B$32,ResultsCoin!$B$46:$B$47,ResultsCoin!$B$51:$B$52,ResultsCoin!$B$60,ResultsCoin!$B$63,ResultsCoin!$B$65:$B$76)</c:f>
              <c:strCache>
                <c:ptCount val="43"/>
                <c:pt idx="0">
                  <c:v>Beginning Training Zone</c:v>
                </c:pt>
                <c:pt idx="1">
                  <c:v>Advanced Training Zone</c:v>
                </c:pt>
                <c:pt idx="2">
                  <c:v>Mystic Forest</c:v>
                </c:pt>
                <c:pt idx="3">
                  <c:v>Night Forest</c:v>
                </c:pt>
                <c:pt idx="4">
                  <c:v>The Sky</c:v>
                </c:pt>
                <c:pt idx="5">
                  <c:v>Deadlands</c:v>
                </c:pt>
                <c:pt idx="6">
                  <c:v>The Desert</c:v>
                </c:pt>
                <c:pt idx="7">
                  <c:v>The Beach</c:v>
                </c:pt>
                <c:pt idx="8">
                  <c:v>Binary Battlefield</c:v>
                </c:pt>
                <c:pt idx="9">
                  <c:v>Dragon Cave</c:v>
                </c:pt>
                <c:pt idx="10">
                  <c:v>Pirate Ship</c:v>
                </c:pt>
                <c:pt idx="11">
                  <c:v>Triangle Land</c:v>
                </c:pt>
                <c:pt idx="12">
                  <c:v>Ropeless Room</c:v>
                </c:pt>
                <c:pt idx="13">
                  <c:v>Polluted Sky</c:v>
                </c:pt>
                <c:pt idx="14">
                  <c:v>Secret Beach</c:v>
                </c:pt>
                <c:pt idx="15">
                  <c:v>Scary Graveyard</c:v>
                </c:pt>
                <c:pt idx="16">
                  <c:v>Dark Portal</c:v>
                </c:pt>
                <c:pt idx="17">
                  <c:v>2012: Ye Olde Pub</c:v>
                </c:pt>
                <c:pt idx="18">
                  <c:v>Mystic Path</c:v>
                </c:pt>
                <c:pt idx="19">
                  <c:v>9001: Mystic Forest</c:v>
                </c:pt>
                <c:pt idx="20">
                  <c:v>Defend Mission</c:v>
                </c:pt>
                <c:pt idx="21">
                  <c:v>Secret Lab</c:v>
                </c:pt>
                <c:pt idx="22">
                  <c:v>Volcano Peak</c:v>
                </c:pt>
                <c:pt idx="23">
                  <c:v>Frosty Zone</c:v>
                </c:pt>
                <c:pt idx="24">
                  <c:v>-Infinity: Prehistoric Area</c:v>
                </c:pt>
                <c:pt idx="25">
                  <c:v>Smiley Island (autofight on)</c:v>
                </c:pt>
                <c:pt idx="26">
                  <c:v>Smiley Island (autofight off)</c:v>
                </c:pt>
                <c:pt idx="27">
                  <c:v>Pokayman City</c:v>
                </c:pt>
                <c:pt idx="28">
                  <c:v>Not Copyright Infringement</c:v>
                </c:pt>
                <c:pt idx="29">
                  <c:v>Censor Ship</c:v>
                </c:pt>
                <c:pt idx="30">
                  <c:v>Foodlandistan</c:v>
                </c:pt>
                <c:pt idx="31">
                  <c:v>Lullaby Lake</c:v>
                </c:pt>
                <c:pt idx="32">
                  <c:v>Lullaby Lake (adjusted)</c:v>
                </c:pt>
                <c:pt idx="33">
                  <c:v>Billygoat Bridge</c:v>
                </c:pt>
                <c:pt idx="34">
                  <c:v>Billygoat Bridge (adjusted)</c:v>
                </c:pt>
                <c:pt idx="35">
                  <c:v>Fabled Forest</c:v>
                </c:pt>
                <c:pt idx="36">
                  <c:v>Fabled Forest (adjusted)</c:v>
                </c:pt>
                <c:pt idx="37">
                  <c:v>Fortress Foothills</c:v>
                </c:pt>
                <c:pt idx="38">
                  <c:v>Fortress Foothills (adjusted)</c:v>
                </c:pt>
                <c:pt idx="39">
                  <c:v>Castle Grimm</c:v>
                </c:pt>
                <c:pt idx="40">
                  <c:v>Castle Grimm (adjusted)</c:v>
                </c:pt>
                <c:pt idx="41">
                  <c:v>Throne Room</c:v>
                </c:pt>
                <c:pt idx="42">
                  <c:v>Throne Room (adjusted)</c:v>
                </c:pt>
              </c:strCache>
            </c:strRef>
          </c:cat>
          <c:val>
            <c:numRef>
              <c:f>(ResultsCoin!$D$3:$D$8,ResultsCoin!$D$10:$D$21,ResultsCoin!$D$23,ResultsCoin!$D$25:$D$29,ResultsCoin!$D$32,ResultsCoin!$D$46:$D$47,ResultsCoin!$D$51:$D$52,ResultsCoin!$D$60,ResultsCoin!$D$63,ResultsCoin!$D$65:$D$76)</c:f>
              <c:numCache>
                <c:formatCode>#,##0.00</c:formatCode>
                <c:ptCount val="43"/>
                <c:pt idx="0">
                  <c:v>340765.7565</c:v>
                </c:pt>
                <c:pt idx="1">
                  <c:v>443254.8174313775</c:v>
                </c:pt>
                <c:pt idx="2">
                  <c:v>577100.5034978222</c:v>
                </c:pt>
                <c:pt idx="3">
                  <c:v>801438.84618975</c:v>
                </c:pt>
                <c:pt idx="4">
                  <c:v>1.01821336331734E6</c:v>
                </c:pt>
                <c:pt idx="5">
                  <c:v>1.34653751540578E6</c:v>
                </c:pt>
                <c:pt idx="6">
                  <c:v>1.6313182557044E6</c:v>
                </c:pt>
                <c:pt idx="7">
                  <c:v>1.765309278987E6</c:v>
                </c:pt>
                <c:pt idx="8">
                  <c:v>3.088310168029E6</c:v>
                </c:pt>
                <c:pt idx="9">
                  <c:v>5.00882265450747E6</c:v>
                </c:pt>
                <c:pt idx="10">
                  <c:v>4.79833017633678E6</c:v>
                </c:pt>
                <c:pt idx="11">
                  <c:v>8.47261602570461E6</c:v>
                </c:pt>
                <c:pt idx="12">
                  <c:v>176641.29</c:v>
                </c:pt>
                <c:pt idx="13">
                  <c:v>1.4539073423625E6</c:v>
                </c:pt>
                <c:pt idx="14">
                  <c:v>3.31537803408E6</c:v>
                </c:pt>
                <c:pt idx="15">
                  <c:v>4.0981990101456E6</c:v>
                </c:pt>
                <c:pt idx="16">
                  <c:v>7.107143175E6</c:v>
                </c:pt>
                <c:pt idx="17">
                  <c:v>5.17028000475E6</c:v>
                </c:pt>
                <c:pt idx="18">
                  <c:v>1.49339342769231E7</c:v>
                </c:pt>
                <c:pt idx="19">
                  <c:v>6.12307719692308E6</c:v>
                </c:pt>
                <c:pt idx="20">
                  <c:v>1.87448256E7</c:v>
                </c:pt>
                <c:pt idx="21">
                  <c:v>5.80338E6</c:v>
                </c:pt>
                <c:pt idx="22">
                  <c:v>5.07615853854545E6</c:v>
                </c:pt>
                <c:pt idx="23">
                  <c:v>6.81388011272727E6</c:v>
                </c:pt>
                <c:pt idx="24">
                  <c:v>48795.46875</c:v>
                </c:pt>
                <c:pt idx="25">
                  <c:v>4.30335377083333E6</c:v>
                </c:pt>
                <c:pt idx="26">
                  <c:v>8.391539853125E6</c:v>
                </c:pt>
                <c:pt idx="27">
                  <c:v>8.97552381538462E6</c:v>
                </c:pt>
                <c:pt idx="28">
                  <c:v>1.25519835748427E7</c:v>
                </c:pt>
                <c:pt idx="29">
                  <c:v>1.2943304901E7</c:v>
                </c:pt>
                <c:pt idx="30">
                  <c:v>2.7405E6</c:v>
                </c:pt>
                <c:pt idx="31">
                  <c:v>6.58957328337054E6</c:v>
                </c:pt>
                <c:pt idx="32">
                  <c:v>7.05084341320647E6</c:v>
                </c:pt>
                <c:pt idx="33">
                  <c:v>9.10256275429773E6</c:v>
                </c:pt>
                <c:pt idx="34">
                  <c:v>9.73974214709857E6</c:v>
                </c:pt>
                <c:pt idx="35">
                  <c:v>7.88376283277143E6</c:v>
                </c:pt>
                <c:pt idx="36">
                  <c:v>8.43562623106543E6</c:v>
                </c:pt>
                <c:pt idx="37">
                  <c:v>9.73785644788965E6</c:v>
                </c:pt>
                <c:pt idx="38">
                  <c:v>1.04195063992419E7</c:v>
                </c:pt>
                <c:pt idx="39">
                  <c:v>1.14413793585E7</c:v>
                </c:pt>
                <c:pt idx="40">
                  <c:v>1.2242275913595E7</c:v>
                </c:pt>
                <c:pt idx="41">
                  <c:v>1.145145534624E7</c:v>
                </c:pt>
                <c:pt idx="42">
                  <c:v>1.22530572204768E7</c:v>
                </c:pt>
              </c:numCache>
            </c:numRef>
          </c:val>
        </c:ser>
        <c:ser>
          <c:idx val="2"/>
          <c:order val="2"/>
          <c:tx>
            <c:strRef>
              <c:f>ResultsCoin!$E$1</c:f>
              <c:strCache>
                <c:ptCount val="1"/>
                <c:pt idx="0">
                  <c:v>WM</c:v>
                </c:pt>
              </c:strCache>
            </c:strRef>
          </c:tx>
          <c:invertIfNegative val="0"/>
          <c:cat>
            <c:strRef>
              <c:f>(ResultsCoin!$B$3:$B$8,ResultsCoin!$B$10:$B$21,ResultsCoin!$B$23,ResultsCoin!$B$25:$B$29,ResultsCoin!$B$32,ResultsCoin!$B$46:$B$47,ResultsCoin!$B$51:$B$52,ResultsCoin!$B$60,ResultsCoin!$B$63,ResultsCoin!$B$65:$B$76)</c:f>
              <c:strCache>
                <c:ptCount val="43"/>
                <c:pt idx="0">
                  <c:v>Beginning Training Zone</c:v>
                </c:pt>
                <c:pt idx="1">
                  <c:v>Advanced Training Zone</c:v>
                </c:pt>
                <c:pt idx="2">
                  <c:v>Mystic Forest</c:v>
                </c:pt>
                <c:pt idx="3">
                  <c:v>Night Forest</c:v>
                </c:pt>
                <c:pt idx="4">
                  <c:v>The Sky</c:v>
                </c:pt>
                <c:pt idx="5">
                  <c:v>Deadlands</c:v>
                </c:pt>
                <c:pt idx="6">
                  <c:v>The Desert</c:v>
                </c:pt>
                <c:pt idx="7">
                  <c:v>The Beach</c:v>
                </c:pt>
                <c:pt idx="8">
                  <c:v>Binary Battlefield</c:v>
                </c:pt>
                <c:pt idx="9">
                  <c:v>Dragon Cave</c:v>
                </c:pt>
                <c:pt idx="10">
                  <c:v>Pirate Ship</c:v>
                </c:pt>
                <c:pt idx="11">
                  <c:v>Triangle Land</c:v>
                </c:pt>
                <c:pt idx="12">
                  <c:v>Ropeless Room</c:v>
                </c:pt>
                <c:pt idx="13">
                  <c:v>Polluted Sky</c:v>
                </c:pt>
                <c:pt idx="14">
                  <c:v>Secret Beach</c:v>
                </c:pt>
                <c:pt idx="15">
                  <c:v>Scary Graveyard</c:v>
                </c:pt>
                <c:pt idx="16">
                  <c:v>Dark Portal</c:v>
                </c:pt>
                <c:pt idx="17">
                  <c:v>2012: Ye Olde Pub</c:v>
                </c:pt>
                <c:pt idx="18">
                  <c:v>Mystic Path</c:v>
                </c:pt>
                <c:pt idx="19">
                  <c:v>9001: Mystic Forest</c:v>
                </c:pt>
                <c:pt idx="20">
                  <c:v>Defend Mission</c:v>
                </c:pt>
                <c:pt idx="21">
                  <c:v>Secret Lab</c:v>
                </c:pt>
                <c:pt idx="22">
                  <c:v>Volcano Peak</c:v>
                </c:pt>
                <c:pt idx="23">
                  <c:v>Frosty Zone</c:v>
                </c:pt>
                <c:pt idx="24">
                  <c:v>-Infinity: Prehistoric Area</c:v>
                </c:pt>
                <c:pt idx="25">
                  <c:v>Smiley Island (autofight on)</c:v>
                </c:pt>
                <c:pt idx="26">
                  <c:v>Smiley Island (autofight off)</c:v>
                </c:pt>
                <c:pt idx="27">
                  <c:v>Pokayman City</c:v>
                </c:pt>
                <c:pt idx="28">
                  <c:v>Not Copyright Infringement</c:v>
                </c:pt>
                <c:pt idx="29">
                  <c:v>Censor Ship</c:v>
                </c:pt>
                <c:pt idx="30">
                  <c:v>Foodlandistan</c:v>
                </c:pt>
                <c:pt idx="31">
                  <c:v>Lullaby Lake</c:v>
                </c:pt>
                <c:pt idx="32">
                  <c:v>Lullaby Lake (adjusted)</c:v>
                </c:pt>
                <c:pt idx="33">
                  <c:v>Billygoat Bridge</c:v>
                </c:pt>
                <c:pt idx="34">
                  <c:v>Billygoat Bridge (adjusted)</c:v>
                </c:pt>
                <c:pt idx="35">
                  <c:v>Fabled Forest</c:v>
                </c:pt>
                <c:pt idx="36">
                  <c:v>Fabled Forest (adjusted)</c:v>
                </c:pt>
                <c:pt idx="37">
                  <c:v>Fortress Foothills</c:v>
                </c:pt>
                <c:pt idx="38">
                  <c:v>Fortress Foothills (adjusted)</c:v>
                </c:pt>
                <c:pt idx="39">
                  <c:v>Castle Grimm</c:v>
                </c:pt>
                <c:pt idx="40">
                  <c:v>Castle Grimm (adjusted)</c:v>
                </c:pt>
                <c:pt idx="41">
                  <c:v>Throne Room</c:v>
                </c:pt>
                <c:pt idx="42">
                  <c:v>Throne Room (adjusted)</c:v>
                </c:pt>
              </c:strCache>
            </c:strRef>
          </c:cat>
          <c:val>
            <c:numRef>
              <c:f>(ResultsCoin!$E$3:$E$8,ResultsCoin!$E$10:$E$21,ResultsCoin!$E$23,ResultsCoin!$E$25:$E$29,ResultsCoin!$E$32,ResultsCoin!$E$46:$E$47,ResultsCoin!$E$51:$E$52,ResultsCoin!$E$60,ResultsCoin!$E$63,ResultsCoin!$E$65:$E$76)</c:f>
              <c:numCache>
                <c:formatCode>#,##0.00</c:formatCode>
                <c:ptCount val="43"/>
                <c:pt idx="0">
                  <c:v>436834.0922540799</c:v>
                </c:pt>
                <c:pt idx="1">
                  <c:v>568275.4180803557</c:v>
                </c:pt>
                <c:pt idx="2">
                  <c:v>741083.942044614</c:v>
                </c:pt>
                <c:pt idx="3">
                  <c:v>1.03050603754332E6</c:v>
                </c:pt>
                <c:pt idx="4">
                  <c:v>1.3123662052312E6</c:v>
                </c:pt>
                <c:pt idx="5">
                  <c:v>1.73798651099506E6</c:v>
                </c:pt>
                <c:pt idx="6">
                  <c:v>2.10977345619336E6</c:v>
                </c:pt>
                <c:pt idx="7">
                  <c:v>2.28706068063548E6</c:v>
                </c:pt>
                <c:pt idx="8">
                  <c:v>4.00169787662795E6</c:v>
                </c:pt>
                <c:pt idx="9">
                  <c:v>6.50223869678086E6</c:v>
                </c:pt>
                <c:pt idx="10">
                  <c:v>6.21514073543351E6</c:v>
                </c:pt>
                <c:pt idx="11">
                  <c:v>1.11485037322634E7</c:v>
                </c:pt>
                <c:pt idx="12">
                  <c:v>226501.1411328</c:v>
                </c:pt>
                <c:pt idx="13">
                  <c:v>1.87459516096615E6</c:v>
                </c:pt>
                <c:pt idx="14">
                  <c:v>4.29793067562535E6</c:v>
                </c:pt>
                <c:pt idx="15">
                  <c:v>5.33060720713636E6</c:v>
                </c:pt>
                <c:pt idx="16">
                  <c:v>9.40508064E6</c:v>
                </c:pt>
                <c:pt idx="17">
                  <c:v>6.7113593904E6</c:v>
                </c:pt>
                <c:pt idx="18">
                  <c:v>2.667257856E7</c:v>
                </c:pt>
                <c:pt idx="19">
                  <c:v>8.10283870523077E6</c:v>
                </c:pt>
                <c:pt idx="20">
                  <c:v>3.409496064E7</c:v>
                </c:pt>
                <c:pt idx="21">
                  <c:v>9.078912E6</c:v>
                </c:pt>
                <c:pt idx="22">
                  <c:v>6.59145626949818E6</c:v>
                </c:pt>
                <c:pt idx="23">
                  <c:v>8.84787795316364E6</c:v>
                </c:pt>
                <c:pt idx="24">
                  <c:v>62572.46580000001</c:v>
                </c:pt>
                <c:pt idx="25">
                  <c:v>5.54690413333333E6</c:v>
                </c:pt>
                <c:pt idx="26">
                  <c:v>1.081646306E7</c:v>
                </c:pt>
                <c:pt idx="27">
                  <c:v>1.16039136492308E7</c:v>
                </c:pt>
                <c:pt idx="28">
                  <c:v>1.66290910838601E7</c:v>
                </c:pt>
                <c:pt idx="29">
                  <c:v>1.71489040704E7</c:v>
                </c:pt>
                <c:pt idx="30">
                  <c:v>8.64E6</c:v>
                </c:pt>
                <c:pt idx="31">
                  <c:v>8.61734501357143E6</c:v>
                </c:pt>
                <c:pt idx="32">
                  <c:v>9.22055916452143E6</c:v>
                </c:pt>
                <c:pt idx="33">
                  <c:v>1.19466514619607E7</c:v>
                </c:pt>
                <c:pt idx="34">
                  <c:v>1.2782917064298E7</c:v>
                </c:pt>
                <c:pt idx="35">
                  <c:v>1.03839902257371E7</c:v>
                </c:pt>
                <c:pt idx="36">
                  <c:v>1.11108695415387E7</c:v>
                </c:pt>
                <c:pt idx="37">
                  <c:v>1.2895940894261E7</c:v>
                </c:pt>
                <c:pt idx="38">
                  <c:v>1.37986567568592E7</c:v>
                </c:pt>
                <c:pt idx="39">
                  <c:v>1.517919110848E7</c:v>
                </c:pt>
                <c:pt idx="40">
                  <c:v>1.62417344860736E7</c:v>
                </c:pt>
                <c:pt idx="41">
                  <c:v>1.5276431167488E7</c:v>
                </c:pt>
                <c:pt idx="42">
                  <c:v>1.63457813492122E7</c:v>
                </c:pt>
              </c:numCache>
            </c:numRef>
          </c:val>
        </c:ser>
        <c:ser>
          <c:idx val="3"/>
          <c:order val="3"/>
          <c:tx>
            <c:strRef>
              <c:f>ResultsCoin!$F$1</c:f>
              <c:strCache>
                <c:ptCount val="1"/>
                <c:pt idx="0">
                  <c:v>HC WM</c:v>
                </c:pt>
              </c:strCache>
            </c:strRef>
          </c:tx>
          <c:invertIfNegative val="0"/>
          <c:cat>
            <c:strRef>
              <c:f>(ResultsCoin!$B$3:$B$8,ResultsCoin!$B$10:$B$21,ResultsCoin!$B$23,ResultsCoin!$B$25:$B$29,ResultsCoin!$B$32,ResultsCoin!$B$46:$B$47,ResultsCoin!$B$51:$B$52,ResultsCoin!$B$60,ResultsCoin!$B$63,ResultsCoin!$B$65:$B$76)</c:f>
              <c:strCache>
                <c:ptCount val="43"/>
                <c:pt idx="0">
                  <c:v>Beginning Training Zone</c:v>
                </c:pt>
                <c:pt idx="1">
                  <c:v>Advanced Training Zone</c:v>
                </c:pt>
                <c:pt idx="2">
                  <c:v>Mystic Forest</c:v>
                </c:pt>
                <c:pt idx="3">
                  <c:v>Night Forest</c:v>
                </c:pt>
                <c:pt idx="4">
                  <c:v>The Sky</c:v>
                </c:pt>
                <c:pt idx="5">
                  <c:v>Deadlands</c:v>
                </c:pt>
                <c:pt idx="6">
                  <c:v>The Desert</c:v>
                </c:pt>
                <c:pt idx="7">
                  <c:v>The Beach</c:v>
                </c:pt>
                <c:pt idx="8">
                  <c:v>Binary Battlefield</c:v>
                </c:pt>
                <c:pt idx="9">
                  <c:v>Dragon Cave</c:v>
                </c:pt>
                <c:pt idx="10">
                  <c:v>Pirate Ship</c:v>
                </c:pt>
                <c:pt idx="11">
                  <c:v>Triangle Land</c:v>
                </c:pt>
                <c:pt idx="12">
                  <c:v>Ropeless Room</c:v>
                </c:pt>
                <c:pt idx="13">
                  <c:v>Polluted Sky</c:v>
                </c:pt>
                <c:pt idx="14">
                  <c:v>Secret Beach</c:v>
                </c:pt>
                <c:pt idx="15">
                  <c:v>Scary Graveyard</c:v>
                </c:pt>
                <c:pt idx="16">
                  <c:v>Dark Portal</c:v>
                </c:pt>
                <c:pt idx="17">
                  <c:v>2012: Ye Olde Pub</c:v>
                </c:pt>
                <c:pt idx="18">
                  <c:v>Mystic Path</c:v>
                </c:pt>
                <c:pt idx="19">
                  <c:v>9001: Mystic Forest</c:v>
                </c:pt>
                <c:pt idx="20">
                  <c:v>Defend Mission</c:v>
                </c:pt>
                <c:pt idx="21">
                  <c:v>Secret Lab</c:v>
                </c:pt>
                <c:pt idx="22">
                  <c:v>Volcano Peak</c:v>
                </c:pt>
                <c:pt idx="23">
                  <c:v>Frosty Zone</c:v>
                </c:pt>
                <c:pt idx="24">
                  <c:v>-Infinity: Prehistoric Area</c:v>
                </c:pt>
                <c:pt idx="25">
                  <c:v>Smiley Island (autofight on)</c:v>
                </c:pt>
                <c:pt idx="26">
                  <c:v>Smiley Island (autofight off)</c:v>
                </c:pt>
                <c:pt idx="27">
                  <c:v>Pokayman City</c:v>
                </c:pt>
                <c:pt idx="28">
                  <c:v>Not Copyright Infringement</c:v>
                </c:pt>
                <c:pt idx="29">
                  <c:v>Censor Ship</c:v>
                </c:pt>
                <c:pt idx="30">
                  <c:v>Foodlandistan</c:v>
                </c:pt>
                <c:pt idx="31">
                  <c:v>Lullaby Lake</c:v>
                </c:pt>
                <c:pt idx="32">
                  <c:v>Lullaby Lake (adjusted)</c:v>
                </c:pt>
                <c:pt idx="33">
                  <c:v>Billygoat Bridge</c:v>
                </c:pt>
                <c:pt idx="34">
                  <c:v>Billygoat Bridge (adjusted)</c:v>
                </c:pt>
                <c:pt idx="35">
                  <c:v>Fabled Forest</c:v>
                </c:pt>
                <c:pt idx="36">
                  <c:v>Fabled Forest (adjusted)</c:v>
                </c:pt>
                <c:pt idx="37">
                  <c:v>Fortress Foothills</c:v>
                </c:pt>
                <c:pt idx="38">
                  <c:v>Fortress Foothills (adjusted)</c:v>
                </c:pt>
                <c:pt idx="39">
                  <c:v>Castle Grimm</c:v>
                </c:pt>
                <c:pt idx="40">
                  <c:v>Castle Grimm (adjusted)</c:v>
                </c:pt>
                <c:pt idx="41">
                  <c:v>Throne Room</c:v>
                </c:pt>
                <c:pt idx="42">
                  <c:v>Throne Room (adjusted)</c:v>
                </c:pt>
              </c:strCache>
            </c:strRef>
          </c:cat>
          <c:val>
            <c:numRef>
              <c:f>(ResultsCoin!$F$3:$F$8,ResultsCoin!$F$10:$F$21,ResultsCoin!$F$23,ResultsCoin!$F$25:$F$29,ResultsCoin!$F$32,ResultsCoin!$F$46:$F$47,ResultsCoin!$F$51:$F$52,ResultsCoin!$F$60,ResultsCoin!$F$63,ResultsCoin!$F$65:$F$76)</c:f>
              <c:numCache>
                <c:formatCode>#,##0.00</c:formatCode>
                <c:ptCount val="43"/>
                <c:pt idx="0">
                  <c:v>546042.6153176</c:v>
                </c:pt>
                <c:pt idx="1">
                  <c:v>710344.2726004446</c:v>
                </c:pt>
                <c:pt idx="2">
                  <c:v>926354.9275557673</c:v>
                </c:pt>
                <c:pt idx="3">
                  <c:v>1.28813254692915E6</c:v>
                </c:pt>
                <c:pt idx="4">
                  <c:v>1.640457756539E6</c:v>
                </c:pt>
                <c:pt idx="5">
                  <c:v>2.17248313874382E6</c:v>
                </c:pt>
                <c:pt idx="6">
                  <c:v>2.6372168202417E6</c:v>
                </c:pt>
                <c:pt idx="7">
                  <c:v>2.85882585079435E6</c:v>
                </c:pt>
                <c:pt idx="8">
                  <c:v>5.00212234578494E6</c:v>
                </c:pt>
                <c:pt idx="9">
                  <c:v>8.12779837097607E6</c:v>
                </c:pt>
                <c:pt idx="10">
                  <c:v>7.76892591929189E6</c:v>
                </c:pt>
                <c:pt idx="11">
                  <c:v>1.39356296653292E7</c:v>
                </c:pt>
                <c:pt idx="12">
                  <c:v>283126.426416</c:v>
                </c:pt>
                <c:pt idx="13">
                  <c:v>2.34324395120769E6</c:v>
                </c:pt>
                <c:pt idx="14">
                  <c:v>5.37241334453169E6</c:v>
                </c:pt>
                <c:pt idx="15">
                  <c:v>6.66325900892045E6</c:v>
                </c:pt>
                <c:pt idx="16">
                  <c:v>1.17563508E7</c:v>
                </c:pt>
                <c:pt idx="17">
                  <c:v>8.389199238E6</c:v>
                </c:pt>
                <c:pt idx="18">
                  <c:v>3.33407232E7</c:v>
                </c:pt>
                <c:pt idx="19">
                  <c:v>1.01285483815385E7</c:v>
                </c:pt>
                <c:pt idx="20">
                  <c:v>4.26187008E7</c:v>
                </c:pt>
                <c:pt idx="21">
                  <c:v>1.134864E7</c:v>
                </c:pt>
                <c:pt idx="22">
                  <c:v>8.23932033687273E6</c:v>
                </c:pt>
                <c:pt idx="23">
                  <c:v>1.10598474414545E7</c:v>
                </c:pt>
                <c:pt idx="24">
                  <c:v>78215.58225000001</c:v>
                </c:pt>
                <c:pt idx="25">
                  <c:v>6.93363016666667E6</c:v>
                </c:pt>
                <c:pt idx="26">
                  <c:v>1.3520578825E7</c:v>
                </c:pt>
                <c:pt idx="27">
                  <c:v>1.45048920615385E7</c:v>
                </c:pt>
                <c:pt idx="28">
                  <c:v>2.07863638548252E7</c:v>
                </c:pt>
                <c:pt idx="29">
                  <c:v>2.1436130088E7</c:v>
                </c:pt>
                <c:pt idx="30">
                  <c:v>1.08E7</c:v>
                </c:pt>
                <c:pt idx="31">
                  <c:v>1.07716812669643E7</c:v>
                </c:pt>
                <c:pt idx="32">
                  <c:v>1.15256989556518E7</c:v>
                </c:pt>
                <c:pt idx="33">
                  <c:v>1.49333143274509E7</c:v>
                </c:pt>
                <c:pt idx="34">
                  <c:v>1.59786463303725E7</c:v>
                </c:pt>
                <c:pt idx="35">
                  <c:v>1.29799877821714E7</c:v>
                </c:pt>
                <c:pt idx="36">
                  <c:v>1.38885869269234E7</c:v>
                </c:pt>
                <c:pt idx="37">
                  <c:v>1.61199261178262E7</c:v>
                </c:pt>
                <c:pt idx="38">
                  <c:v>1.7248320946074E7</c:v>
                </c:pt>
                <c:pt idx="39">
                  <c:v>1.89739888856E7</c:v>
                </c:pt>
                <c:pt idx="40">
                  <c:v>2.0302168107592E7</c:v>
                </c:pt>
                <c:pt idx="41">
                  <c:v>1.909553895936E7</c:v>
                </c:pt>
                <c:pt idx="42">
                  <c:v>2.04322266865152E7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135409160"/>
        <c:axId val="2135412280"/>
      </c:barChart>
      <c:catAx>
        <c:axId val="2135409160"/>
        <c:scaling>
          <c:orientation val="minMax"/>
        </c:scaling>
        <c:delete val="0"/>
        <c:axPos val="b"/>
        <c:majorTickMark val="out"/>
        <c:minorTickMark val="none"/>
        <c:tickLblPos val="nextTo"/>
        <c:crossAx val="2135412280"/>
        <c:crosses val="autoZero"/>
        <c:auto val="1"/>
        <c:lblAlgn val="ctr"/>
        <c:lblOffset val="100"/>
        <c:noMultiLvlLbl val="0"/>
      </c:catAx>
      <c:valAx>
        <c:axId val="2135412280"/>
        <c:scaling>
          <c:orientation val="minMax"/>
        </c:scaling>
        <c:delete val="0"/>
        <c:axPos val="l"/>
        <c:majorGridlines/>
        <c:numFmt formatCode="#,##0.00" sourceLinked="1"/>
        <c:majorTickMark val="out"/>
        <c:minorTickMark val="none"/>
        <c:tickLblPos val="nextTo"/>
        <c:crossAx val="213540916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ResultsPixel!$C$1</c:f>
              <c:strCache>
                <c:ptCount val="1"/>
                <c:pt idx="0">
                  <c:v>Casual</c:v>
                </c:pt>
              </c:strCache>
            </c:strRef>
          </c:tx>
          <c:invertIfNegative val="0"/>
          <c:cat>
            <c:strRef>
              <c:f>(ResultsPixel!$B$3:$B$8,ResultsPixel!$B$10:$B$21,ResultsPixel!$B$23,ResultsPixel!$B$25:$B$29,ResultsPixel!$B$32,ResultsPixel!$B$46:$B$47,ResultsPixel!$B$51:$B$52,ResultsPixel!$B$60,ResultsPixel!$B$63,ResultsPixel!$B$65:$B$76)</c:f>
              <c:strCache>
                <c:ptCount val="43"/>
                <c:pt idx="0">
                  <c:v>Beginning Training Zone</c:v>
                </c:pt>
                <c:pt idx="1">
                  <c:v>Advanced Training Zone</c:v>
                </c:pt>
                <c:pt idx="2">
                  <c:v>Mystic Forest</c:v>
                </c:pt>
                <c:pt idx="3">
                  <c:v>Night Forest</c:v>
                </c:pt>
                <c:pt idx="4">
                  <c:v>The Sky</c:v>
                </c:pt>
                <c:pt idx="5">
                  <c:v>Deadlands</c:v>
                </c:pt>
                <c:pt idx="6">
                  <c:v>The Desert</c:v>
                </c:pt>
                <c:pt idx="7">
                  <c:v>The Beach</c:v>
                </c:pt>
                <c:pt idx="8">
                  <c:v>Binary Battlefield</c:v>
                </c:pt>
                <c:pt idx="9">
                  <c:v>Dragon Cave</c:v>
                </c:pt>
                <c:pt idx="10">
                  <c:v>Pirate Ship</c:v>
                </c:pt>
                <c:pt idx="11">
                  <c:v>Triangle Land</c:v>
                </c:pt>
                <c:pt idx="12">
                  <c:v>Ropeless Room</c:v>
                </c:pt>
                <c:pt idx="13">
                  <c:v>Polluted Sky</c:v>
                </c:pt>
                <c:pt idx="14">
                  <c:v>Secret Beach</c:v>
                </c:pt>
                <c:pt idx="15">
                  <c:v>Scary Graveyard</c:v>
                </c:pt>
                <c:pt idx="16">
                  <c:v>Dark Portal</c:v>
                </c:pt>
                <c:pt idx="17">
                  <c:v>2012: Ye Olde Pub</c:v>
                </c:pt>
                <c:pt idx="18">
                  <c:v>Mystic Path</c:v>
                </c:pt>
                <c:pt idx="19">
                  <c:v>9001: Mystic Forest</c:v>
                </c:pt>
                <c:pt idx="20">
                  <c:v>Defend Mission</c:v>
                </c:pt>
                <c:pt idx="21">
                  <c:v>Secret Lab</c:v>
                </c:pt>
                <c:pt idx="22">
                  <c:v>Volcano Peak</c:v>
                </c:pt>
                <c:pt idx="23">
                  <c:v>Frosty Zone</c:v>
                </c:pt>
                <c:pt idx="24">
                  <c:v>-Infinity: Prehistoric Area</c:v>
                </c:pt>
                <c:pt idx="25">
                  <c:v>Smiley Island (autofight on)</c:v>
                </c:pt>
                <c:pt idx="26">
                  <c:v>Smiley Island (autofight off)</c:v>
                </c:pt>
                <c:pt idx="27">
                  <c:v>Pokayman City</c:v>
                </c:pt>
                <c:pt idx="28">
                  <c:v>Not Copyright Infringement</c:v>
                </c:pt>
                <c:pt idx="29">
                  <c:v>Censor Ship</c:v>
                </c:pt>
                <c:pt idx="30">
                  <c:v>Foodlandistan</c:v>
                </c:pt>
                <c:pt idx="31">
                  <c:v>Lullaby Lake</c:v>
                </c:pt>
                <c:pt idx="32">
                  <c:v>Lullaby Lake (adjusted)</c:v>
                </c:pt>
                <c:pt idx="33">
                  <c:v>Billygoat Bridge</c:v>
                </c:pt>
                <c:pt idx="34">
                  <c:v>Billygoat Bridge (adjusted)</c:v>
                </c:pt>
                <c:pt idx="35">
                  <c:v>Fabled Forest</c:v>
                </c:pt>
                <c:pt idx="36">
                  <c:v>Fabled Forest (adjusted)</c:v>
                </c:pt>
                <c:pt idx="37">
                  <c:v>Fortress Foothills</c:v>
                </c:pt>
                <c:pt idx="38">
                  <c:v>Fortress Foothills (adjusted)</c:v>
                </c:pt>
                <c:pt idx="39">
                  <c:v>Castle Grimm</c:v>
                </c:pt>
                <c:pt idx="40">
                  <c:v>Castle Grimm (adjusted)</c:v>
                </c:pt>
                <c:pt idx="41">
                  <c:v>Throne Room</c:v>
                </c:pt>
                <c:pt idx="42">
                  <c:v>Throne Room (adjusted)</c:v>
                </c:pt>
              </c:strCache>
            </c:strRef>
          </c:cat>
          <c:val>
            <c:numRef>
              <c:f>(ResultsPixel!$C$3:$C$8,ResultsPixel!$C$10:$C$21,ResultsPixel!$C$23,ResultsPixel!$C$25:$C$29,ResultsPixel!$C$32,ResultsPixel!$C$46:$C$47,ResultsPixel!$C$51:$C$52,ResultsPixel!$C$60,ResultsPixel!$C$63,ResultsPixel!$C$65:$C$76)</c:f>
              <c:numCache>
                <c:formatCode>#,##0.00</c:formatCode>
                <c:ptCount val="43"/>
                <c:pt idx="0">
                  <c:v>176394.268</c:v>
                </c:pt>
                <c:pt idx="1">
                  <c:v>193491.2331459183</c:v>
                </c:pt>
                <c:pt idx="2">
                  <c:v>224331.0790736842</c:v>
                </c:pt>
                <c:pt idx="3">
                  <c:v>397274.927022</c:v>
                </c:pt>
                <c:pt idx="4">
                  <c:v>470998.1964193547</c:v>
                </c:pt>
                <c:pt idx="5">
                  <c:v>692000.2698074998</c:v>
                </c:pt>
                <c:pt idx="6">
                  <c:v>958152.2620434017</c:v>
                </c:pt>
                <c:pt idx="7">
                  <c:v>1.184417423136E6</c:v>
                </c:pt>
                <c:pt idx="8">
                  <c:v>2.43669706155837E6</c:v>
                </c:pt>
                <c:pt idx="9">
                  <c:v>4.64331340550687E6</c:v>
                </c:pt>
                <c:pt idx="10">
                  <c:v>5.17372818243605E6</c:v>
                </c:pt>
                <c:pt idx="11">
                  <c:v>1.06542053936031E7</c:v>
                </c:pt>
                <c:pt idx="12">
                  <c:v>260313.48</c:v>
                </c:pt>
                <c:pt idx="13">
                  <c:v>649790.991</c:v>
                </c:pt>
                <c:pt idx="14">
                  <c:v>2.28726428832E6</c:v>
                </c:pt>
                <c:pt idx="15">
                  <c:v>3.85710301261023E6</c:v>
                </c:pt>
                <c:pt idx="16">
                  <c:v>7.58095272E6</c:v>
                </c:pt>
                <c:pt idx="17">
                  <c:v>4.1362240038E6</c:v>
                </c:pt>
                <c:pt idx="18">
                  <c:v>3.74686523076923E6</c:v>
                </c:pt>
                <c:pt idx="19">
                  <c:v>6.66540689150769E6</c:v>
                </c:pt>
                <c:pt idx="20">
                  <c:v>2.48705856E7</c:v>
                </c:pt>
                <c:pt idx="21">
                  <c:v>6.964056E6</c:v>
                </c:pt>
                <c:pt idx="22">
                  <c:v>3.71898490909091E6</c:v>
                </c:pt>
                <c:pt idx="23">
                  <c:v>5.91300258109091E6</c:v>
                </c:pt>
                <c:pt idx="24">
                  <c:v>156145.5</c:v>
                </c:pt>
                <c:pt idx="25">
                  <c:v>6.88536603333333E6</c:v>
                </c:pt>
                <c:pt idx="26">
                  <c:v>9.98378074833333E6</c:v>
                </c:pt>
                <c:pt idx="27">
                  <c:v>9.59950535476923E6</c:v>
                </c:pt>
                <c:pt idx="28">
                  <c:v>1.63192068581119E7</c:v>
                </c:pt>
                <c:pt idx="29">
                  <c:v>1.03546439208E7</c:v>
                </c:pt>
                <c:pt idx="30">
                  <c:v>2.1924E6</c:v>
                </c:pt>
                <c:pt idx="31">
                  <c:v>7.36017561128572E6</c:v>
                </c:pt>
                <c:pt idx="32">
                  <c:v>7.87538790407572E6</c:v>
                </c:pt>
                <c:pt idx="33">
                  <c:v>1.09487364061091E7</c:v>
                </c:pt>
                <c:pt idx="34">
                  <c:v>1.17151479545367E7</c:v>
                </c:pt>
                <c:pt idx="35">
                  <c:v>1.02421534237714E7</c:v>
                </c:pt>
                <c:pt idx="36">
                  <c:v>1.09591041634354E7</c:v>
                </c:pt>
                <c:pt idx="37">
                  <c:v>1.33529135238621E7</c:v>
                </c:pt>
                <c:pt idx="38">
                  <c:v>1.42876174705324E7</c:v>
                </c:pt>
                <c:pt idx="39">
                  <c:v>1.652057849E7</c:v>
                </c:pt>
                <c:pt idx="40">
                  <c:v>1.76770189843E7</c:v>
                </c:pt>
                <c:pt idx="41">
                  <c:v>1.7194331621376E7</c:v>
                </c:pt>
                <c:pt idx="42">
                  <c:v>1.83979348348723E7</c:v>
                </c:pt>
              </c:numCache>
            </c:numRef>
          </c:val>
        </c:ser>
        <c:ser>
          <c:idx val="1"/>
          <c:order val="1"/>
          <c:tx>
            <c:strRef>
              <c:f>ResultsPixel!$D$1</c:f>
              <c:strCache>
                <c:ptCount val="1"/>
                <c:pt idx="0">
                  <c:v>HC</c:v>
                </c:pt>
              </c:strCache>
            </c:strRef>
          </c:tx>
          <c:invertIfNegative val="0"/>
          <c:cat>
            <c:strRef>
              <c:f>(ResultsPixel!$B$3:$B$8,ResultsPixel!$B$10:$B$21,ResultsPixel!$B$23,ResultsPixel!$B$25:$B$29,ResultsPixel!$B$32,ResultsPixel!$B$46:$B$47,ResultsPixel!$B$51:$B$52,ResultsPixel!$B$60,ResultsPixel!$B$63,ResultsPixel!$B$65:$B$76)</c:f>
              <c:strCache>
                <c:ptCount val="43"/>
                <c:pt idx="0">
                  <c:v>Beginning Training Zone</c:v>
                </c:pt>
                <c:pt idx="1">
                  <c:v>Advanced Training Zone</c:v>
                </c:pt>
                <c:pt idx="2">
                  <c:v>Mystic Forest</c:v>
                </c:pt>
                <c:pt idx="3">
                  <c:v>Night Forest</c:v>
                </c:pt>
                <c:pt idx="4">
                  <c:v>The Sky</c:v>
                </c:pt>
                <c:pt idx="5">
                  <c:v>Deadlands</c:v>
                </c:pt>
                <c:pt idx="6">
                  <c:v>The Desert</c:v>
                </c:pt>
                <c:pt idx="7">
                  <c:v>The Beach</c:v>
                </c:pt>
                <c:pt idx="8">
                  <c:v>Binary Battlefield</c:v>
                </c:pt>
                <c:pt idx="9">
                  <c:v>Dragon Cave</c:v>
                </c:pt>
                <c:pt idx="10">
                  <c:v>Pirate Ship</c:v>
                </c:pt>
                <c:pt idx="11">
                  <c:v>Triangle Land</c:v>
                </c:pt>
                <c:pt idx="12">
                  <c:v>Ropeless Room</c:v>
                </c:pt>
                <c:pt idx="13">
                  <c:v>Polluted Sky</c:v>
                </c:pt>
                <c:pt idx="14">
                  <c:v>Secret Beach</c:v>
                </c:pt>
                <c:pt idx="15">
                  <c:v>Scary Graveyard</c:v>
                </c:pt>
                <c:pt idx="16">
                  <c:v>Dark Portal</c:v>
                </c:pt>
                <c:pt idx="17">
                  <c:v>2012: Ye Olde Pub</c:v>
                </c:pt>
                <c:pt idx="18">
                  <c:v>Mystic Path</c:v>
                </c:pt>
                <c:pt idx="19">
                  <c:v>9001: Mystic Forest</c:v>
                </c:pt>
                <c:pt idx="20">
                  <c:v>Defend Mission</c:v>
                </c:pt>
                <c:pt idx="21">
                  <c:v>Secret Lab</c:v>
                </c:pt>
                <c:pt idx="22">
                  <c:v>Volcano Peak</c:v>
                </c:pt>
                <c:pt idx="23">
                  <c:v>Frosty Zone</c:v>
                </c:pt>
                <c:pt idx="24">
                  <c:v>-Infinity: Prehistoric Area</c:v>
                </c:pt>
                <c:pt idx="25">
                  <c:v>Smiley Island (autofight on)</c:v>
                </c:pt>
                <c:pt idx="26">
                  <c:v>Smiley Island (autofight off)</c:v>
                </c:pt>
                <c:pt idx="27">
                  <c:v>Pokayman City</c:v>
                </c:pt>
                <c:pt idx="28">
                  <c:v>Not Copyright Infringement</c:v>
                </c:pt>
                <c:pt idx="29">
                  <c:v>Censor Ship</c:v>
                </c:pt>
                <c:pt idx="30">
                  <c:v>Foodlandistan</c:v>
                </c:pt>
                <c:pt idx="31">
                  <c:v>Lullaby Lake</c:v>
                </c:pt>
                <c:pt idx="32">
                  <c:v>Lullaby Lake (adjusted)</c:v>
                </c:pt>
                <c:pt idx="33">
                  <c:v>Billygoat Bridge</c:v>
                </c:pt>
                <c:pt idx="34">
                  <c:v>Billygoat Bridge (adjusted)</c:v>
                </c:pt>
                <c:pt idx="35">
                  <c:v>Fabled Forest</c:v>
                </c:pt>
                <c:pt idx="36">
                  <c:v>Fabled Forest (adjusted)</c:v>
                </c:pt>
                <c:pt idx="37">
                  <c:v>Fortress Foothills</c:v>
                </c:pt>
                <c:pt idx="38">
                  <c:v>Fortress Foothills (adjusted)</c:v>
                </c:pt>
                <c:pt idx="39">
                  <c:v>Castle Grimm</c:v>
                </c:pt>
                <c:pt idx="40">
                  <c:v>Castle Grimm (adjusted)</c:v>
                </c:pt>
                <c:pt idx="41">
                  <c:v>Throne Room</c:v>
                </c:pt>
                <c:pt idx="42">
                  <c:v>Throne Room (adjusted)</c:v>
                </c:pt>
              </c:strCache>
            </c:strRef>
          </c:cat>
          <c:val>
            <c:numRef>
              <c:f>(ResultsPixel!$D$3:$D$8,ResultsPixel!$D$10:$D$21,ResultsPixel!$D$23,ResultsPixel!$D$25:$D$29,ResultsPixel!$D$32,ResultsPixel!$D$46:$D$47,ResultsPixel!$D$51:$D$52,ResultsPixel!$D$60,ResultsPixel!$D$63,ResultsPixel!$D$65:$D$76)</c:f>
              <c:numCache>
                <c:formatCode>#,##0.00</c:formatCode>
                <c:ptCount val="43"/>
                <c:pt idx="0">
                  <c:v>264591.402</c:v>
                </c:pt>
                <c:pt idx="1">
                  <c:v>290236.8497188775</c:v>
                </c:pt>
                <c:pt idx="2">
                  <c:v>336496.6186105263</c:v>
                </c:pt>
                <c:pt idx="3">
                  <c:v>595912.390533</c:v>
                </c:pt>
                <c:pt idx="4">
                  <c:v>706497.2946290321</c:v>
                </c:pt>
                <c:pt idx="5">
                  <c:v>1.03800040471125E6</c:v>
                </c:pt>
                <c:pt idx="6">
                  <c:v>1.4372283930651E6</c:v>
                </c:pt>
                <c:pt idx="7">
                  <c:v>1.776626134704E6</c:v>
                </c:pt>
                <c:pt idx="8">
                  <c:v>3.65504559233755E6</c:v>
                </c:pt>
                <c:pt idx="9">
                  <c:v>6.96497010826031E6</c:v>
                </c:pt>
                <c:pt idx="10">
                  <c:v>7.76059227365407E6</c:v>
                </c:pt>
                <c:pt idx="11">
                  <c:v>1.59813080904046E7</c:v>
                </c:pt>
                <c:pt idx="12">
                  <c:v>390470.2200000001</c:v>
                </c:pt>
                <c:pt idx="13">
                  <c:v>974686.4865000001</c:v>
                </c:pt>
                <c:pt idx="14">
                  <c:v>3.43089643248E6</c:v>
                </c:pt>
                <c:pt idx="15">
                  <c:v>5.78565451891534E6</c:v>
                </c:pt>
                <c:pt idx="16">
                  <c:v>1.137142908E7</c:v>
                </c:pt>
                <c:pt idx="17">
                  <c:v>6.2043360057E6</c:v>
                </c:pt>
                <c:pt idx="18">
                  <c:v>5.62029784615385E6</c:v>
                </c:pt>
                <c:pt idx="19">
                  <c:v>9.99811033726154E6</c:v>
                </c:pt>
                <c:pt idx="20">
                  <c:v>3.73058784E7</c:v>
                </c:pt>
                <c:pt idx="21">
                  <c:v>1.0446084E7</c:v>
                </c:pt>
                <c:pt idx="22">
                  <c:v>5.57847736363636E6</c:v>
                </c:pt>
                <c:pt idx="23">
                  <c:v>8.86950387163636E6</c:v>
                </c:pt>
                <c:pt idx="24">
                  <c:v>234218.25</c:v>
                </c:pt>
                <c:pt idx="25">
                  <c:v>1.032804905E7</c:v>
                </c:pt>
                <c:pt idx="26">
                  <c:v>1.49756711225E7</c:v>
                </c:pt>
                <c:pt idx="27">
                  <c:v>1.43992580321538E7</c:v>
                </c:pt>
                <c:pt idx="28">
                  <c:v>2.44788102871678E7</c:v>
                </c:pt>
                <c:pt idx="29">
                  <c:v>1.55319658812E7</c:v>
                </c:pt>
                <c:pt idx="30">
                  <c:v>3.2886E6</c:v>
                </c:pt>
                <c:pt idx="31">
                  <c:v>1.10402634169286E7</c:v>
                </c:pt>
                <c:pt idx="32">
                  <c:v>1.18130818561136E7</c:v>
                </c:pt>
                <c:pt idx="33">
                  <c:v>1.64231046091636E7</c:v>
                </c:pt>
                <c:pt idx="34">
                  <c:v>1.75727219318051E7</c:v>
                </c:pt>
                <c:pt idx="35">
                  <c:v>1.53632301356571E7</c:v>
                </c:pt>
                <c:pt idx="36">
                  <c:v>1.64386562451531E7</c:v>
                </c:pt>
                <c:pt idx="37">
                  <c:v>2.00293702857931E7</c:v>
                </c:pt>
                <c:pt idx="38">
                  <c:v>2.14314262057986E7</c:v>
                </c:pt>
                <c:pt idx="39">
                  <c:v>2.4780867735E7</c:v>
                </c:pt>
                <c:pt idx="40">
                  <c:v>2.651552847645E7</c:v>
                </c:pt>
                <c:pt idx="41">
                  <c:v>2.5791497432064E7</c:v>
                </c:pt>
                <c:pt idx="42">
                  <c:v>2.75969022523085E7</c:v>
                </c:pt>
              </c:numCache>
            </c:numRef>
          </c:val>
        </c:ser>
        <c:ser>
          <c:idx val="2"/>
          <c:order val="2"/>
          <c:tx>
            <c:strRef>
              <c:f>ResultsPixel!$E$1</c:f>
              <c:strCache>
                <c:ptCount val="1"/>
                <c:pt idx="0">
                  <c:v>WM</c:v>
                </c:pt>
              </c:strCache>
            </c:strRef>
          </c:tx>
          <c:invertIfNegative val="0"/>
          <c:cat>
            <c:strRef>
              <c:f>(ResultsPixel!$B$3:$B$8,ResultsPixel!$B$10:$B$21,ResultsPixel!$B$23,ResultsPixel!$B$25:$B$29,ResultsPixel!$B$32,ResultsPixel!$B$46:$B$47,ResultsPixel!$B$51:$B$52,ResultsPixel!$B$60,ResultsPixel!$B$63,ResultsPixel!$B$65:$B$76)</c:f>
              <c:strCache>
                <c:ptCount val="43"/>
                <c:pt idx="0">
                  <c:v>Beginning Training Zone</c:v>
                </c:pt>
                <c:pt idx="1">
                  <c:v>Advanced Training Zone</c:v>
                </c:pt>
                <c:pt idx="2">
                  <c:v>Mystic Forest</c:v>
                </c:pt>
                <c:pt idx="3">
                  <c:v>Night Forest</c:v>
                </c:pt>
                <c:pt idx="4">
                  <c:v>The Sky</c:v>
                </c:pt>
                <c:pt idx="5">
                  <c:v>Deadlands</c:v>
                </c:pt>
                <c:pt idx="6">
                  <c:v>The Desert</c:v>
                </c:pt>
                <c:pt idx="7">
                  <c:v>The Beach</c:v>
                </c:pt>
                <c:pt idx="8">
                  <c:v>Binary Battlefield</c:v>
                </c:pt>
                <c:pt idx="9">
                  <c:v>Dragon Cave</c:v>
                </c:pt>
                <c:pt idx="10">
                  <c:v>Pirate Ship</c:v>
                </c:pt>
                <c:pt idx="11">
                  <c:v>Triangle Land</c:v>
                </c:pt>
                <c:pt idx="12">
                  <c:v>Ropeless Room</c:v>
                </c:pt>
                <c:pt idx="13">
                  <c:v>Polluted Sky</c:v>
                </c:pt>
                <c:pt idx="14">
                  <c:v>Secret Beach</c:v>
                </c:pt>
                <c:pt idx="15">
                  <c:v>Scary Graveyard</c:v>
                </c:pt>
                <c:pt idx="16">
                  <c:v>Dark Portal</c:v>
                </c:pt>
                <c:pt idx="17">
                  <c:v>2012: Ye Olde Pub</c:v>
                </c:pt>
                <c:pt idx="18">
                  <c:v>Mystic Path</c:v>
                </c:pt>
                <c:pt idx="19">
                  <c:v>9001: Mystic Forest</c:v>
                </c:pt>
                <c:pt idx="20">
                  <c:v>Defend Mission</c:v>
                </c:pt>
                <c:pt idx="21">
                  <c:v>Secret Lab</c:v>
                </c:pt>
                <c:pt idx="22">
                  <c:v>Volcano Peak</c:v>
                </c:pt>
                <c:pt idx="23">
                  <c:v>Frosty Zone</c:v>
                </c:pt>
                <c:pt idx="24">
                  <c:v>-Infinity: Prehistoric Area</c:v>
                </c:pt>
                <c:pt idx="25">
                  <c:v>Smiley Island (autofight on)</c:v>
                </c:pt>
                <c:pt idx="26">
                  <c:v>Smiley Island (autofight off)</c:v>
                </c:pt>
                <c:pt idx="27">
                  <c:v>Pokayman City</c:v>
                </c:pt>
                <c:pt idx="28">
                  <c:v>Not Copyright Infringement</c:v>
                </c:pt>
                <c:pt idx="29">
                  <c:v>Censor Ship</c:v>
                </c:pt>
                <c:pt idx="30">
                  <c:v>Foodlandistan</c:v>
                </c:pt>
                <c:pt idx="31">
                  <c:v>Lullaby Lake</c:v>
                </c:pt>
                <c:pt idx="32">
                  <c:v>Lullaby Lake (adjusted)</c:v>
                </c:pt>
                <c:pt idx="33">
                  <c:v>Billygoat Bridge</c:v>
                </c:pt>
                <c:pt idx="34">
                  <c:v>Billygoat Bridge (adjusted)</c:v>
                </c:pt>
                <c:pt idx="35">
                  <c:v>Fabled Forest</c:v>
                </c:pt>
                <c:pt idx="36">
                  <c:v>Fabled Forest (adjusted)</c:v>
                </c:pt>
                <c:pt idx="37">
                  <c:v>Fortress Foothills</c:v>
                </c:pt>
                <c:pt idx="38">
                  <c:v>Fortress Foothills (adjusted)</c:v>
                </c:pt>
                <c:pt idx="39">
                  <c:v>Castle Grimm</c:v>
                </c:pt>
                <c:pt idx="40">
                  <c:v>Castle Grimm (adjusted)</c:v>
                </c:pt>
                <c:pt idx="41">
                  <c:v>Throne Room</c:v>
                </c:pt>
                <c:pt idx="42">
                  <c:v>Throne Room (adjusted)</c:v>
                </c:pt>
              </c:strCache>
            </c:strRef>
          </c:cat>
          <c:val>
            <c:numRef>
              <c:f>(ResultsPixel!$E$3:$E$8,ResultsPixel!$E$10:$E$21,ResultsPixel!$E$23,ResultsPixel!$E$25:$E$29,ResultsPixel!$E$32,ResultsPixel!$E$46:$E$47,ResultsPixel!$E$51:$E$52,ResultsPixel!$E$60,ResultsPixel!$E$63,ResultsPixel!$E$65:$E$76)</c:f>
              <c:numCache>
                <c:formatCode>#,##0.00</c:formatCode>
                <c:ptCount val="43"/>
                <c:pt idx="0">
                  <c:v>282620.5847872</c:v>
                </c:pt>
                <c:pt idx="1">
                  <c:v>310043.2890115543</c:v>
                </c:pt>
                <c:pt idx="2">
                  <c:v>360003.6789900684</c:v>
                </c:pt>
                <c:pt idx="3">
                  <c:v>638234.1103248861</c:v>
                </c:pt>
                <c:pt idx="4">
                  <c:v>758731.1975516903</c:v>
                </c:pt>
                <c:pt idx="5">
                  <c:v>1.1161523606336E6</c:v>
                </c:pt>
                <c:pt idx="6">
                  <c:v>1.54877446095256E6</c:v>
                </c:pt>
                <c:pt idx="7">
                  <c:v>1.9179621258091E6</c:v>
                </c:pt>
                <c:pt idx="8">
                  <c:v>3.94669515562047E6</c:v>
                </c:pt>
                <c:pt idx="9">
                  <c:v>7.53485659148181E6</c:v>
                </c:pt>
                <c:pt idx="10">
                  <c:v>8.37359712881624E6</c:v>
                </c:pt>
                <c:pt idx="11">
                  <c:v>1.75305011968246E7</c:v>
                </c:pt>
                <c:pt idx="12">
                  <c:v>417238.9441920001</c:v>
                </c:pt>
                <c:pt idx="13">
                  <c:v>1.04725986646154E6</c:v>
                </c:pt>
                <c:pt idx="14">
                  <c:v>3.70640363141908E6</c:v>
                </c:pt>
                <c:pt idx="15">
                  <c:v>6.27039898903636E6</c:v>
                </c:pt>
                <c:pt idx="16">
                  <c:v>1.254010752E7</c:v>
                </c:pt>
                <c:pt idx="17">
                  <c:v>6.7113593904E6</c:v>
                </c:pt>
                <c:pt idx="18">
                  <c:v>8.365056E6</c:v>
                </c:pt>
                <c:pt idx="19">
                  <c:v>1.10256483810462E7</c:v>
                </c:pt>
                <c:pt idx="20">
                  <c:v>5.65463808E7</c:v>
                </c:pt>
                <c:pt idx="21">
                  <c:v>1.3618368E7</c:v>
                </c:pt>
                <c:pt idx="22">
                  <c:v>6.03512814545454E6</c:v>
                </c:pt>
                <c:pt idx="23">
                  <c:v>9.59539076770909E6</c:v>
                </c:pt>
                <c:pt idx="24">
                  <c:v>250289.8632</c:v>
                </c:pt>
                <c:pt idx="25">
                  <c:v>1.10938082666667E7</c:v>
                </c:pt>
                <c:pt idx="26">
                  <c:v>1.60860219866667E7</c:v>
                </c:pt>
                <c:pt idx="27">
                  <c:v>1.55259510227692E7</c:v>
                </c:pt>
                <c:pt idx="28">
                  <c:v>2.7030674540979E7</c:v>
                </c:pt>
                <c:pt idx="29">
                  <c:v>1.71489040704E7</c:v>
                </c:pt>
                <c:pt idx="30">
                  <c:v>8.64E6</c:v>
                </c:pt>
                <c:pt idx="31">
                  <c:v>1.20313504902857E7</c:v>
                </c:pt>
                <c:pt idx="32">
                  <c:v>1.28735450246057E7</c:v>
                </c:pt>
                <c:pt idx="33">
                  <c:v>1.79620758081164E7</c:v>
                </c:pt>
                <c:pt idx="34">
                  <c:v>1.92194211146845E7</c:v>
                </c:pt>
                <c:pt idx="35">
                  <c:v>1.68628901101714E7</c:v>
                </c:pt>
                <c:pt idx="36">
                  <c:v>1.80432924178834E7</c:v>
                </c:pt>
                <c:pt idx="37">
                  <c:v>2.21042465160828E7</c:v>
                </c:pt>
                <c:pt idx="38">
                  <c:v>2.36515437722086E7</c:v>
                </c:pt>
                <c:pt idx="39">
                  <c:v>2.73971575306667E7</c:v>
                </c:pt>
                <c:pt idx="40">
                  <c:v>2.93149585578133E7</c:v>
                </c:pt>
                <c:pt idx="41">
                  <c:v>2.8671904088064E7</c:v>
                </c:pt>
                <c:pt idx="42">
                  <c:v>3.06789373742285E7</c:v>
                </c:pt>
              </c:numCache>
            </c:numRef>
          </c:val>
        </c:ser>
        <c:ser>
          <c:idx val="3"/>
          <c:order val="3"/>
          <c:tx>
            <c:strRef>
              <c:f>ResultsPixel!$F$1</c:f>
              <c:strCache>
                <c:ptCount val="1"/>
                <c:pt idx="0">
                  <c:v>HC WM</c:v>
                </c:pt>
              </c:strCache>
            </c:strRef>
          </c:tx>
          <c:invertIfNegative val="0"/>
          <c:cat>
            <c:strRef>
              <c:f>(ResultsPixel!$B$3:$B$8,ResultsPixel!$B$10:$B$21,ResultsPixel!$B$23,ResultsPixel!$B$25:$B$29,ResultsPixel!$B$32,ResultsPixel!$B$46:$B$47,ResultsPixel!$B$51:$B$52,ResultsPixel!$B$60,ResultsPixel!$B$63,ResultsPixel!$B$65:$B$76)</c:f>
              <c:strCache>
                <c:ptCount val="43"/>
                <c:pt idx="0">
                  <c:v>Beginning Training Zone</c:v>
                </c:pt>
                <c:pt idx="1">
                  <c:v>Advanced Training Zone</c:v>
                </c:pt>
                <c:pt idx="2">
                  <c:v>Mystic Forest</c:v>
                </c:pt>
                <c:pt idx="3">
                  <c:v>Night Forest</c:v>
                </c:pt>
                <c:pt idx="4">
                  <c:v>The Sky</c:v>
                </c:pt>
                <c:pt idx="5">
                  <c:v>Deadlands</c:v>
                </c:pt>
                <c:pt idx="6">
                  <c:v>The Desert</c:v>
                </c:pt>
                <c:pt idx="7">
                  <c:v>The Beach</c:v>
                </c:pt>
                <c:pt idx="8">
                  <c:v>Binary Battlefield</c:v>
                </c:pt>
                <c:pt idx="9">
                  <c:v>Dragon Cave</c:v>
                </c:pt>
                <c:pt idx="10">
                  <c:v>Pirate Ship</c:v>
                </c:pt>
                <c:pt idx="11">
                  <c:v>Triangle Land</c:v>
                </c:pt>
                <c:pt idx="12">
                  <c:v>Ropeless Room</c:v>
                </c:pt>
                <c:pt idx="13">
                  <c:v>Polluted Sky</c:v>
                </c:pt>
                <c:pt idx="14">
                  <c:v>Secret Beach</c:v>
                </c:pt>
                <c:pt idx="15">
                  <c:v>Scary Graveyard</c:v>
                </c:pt>
                <c:pt idx="16">
                  <c:v>Dark Portal</c:v>
                </c:pt>
                <c:pt idx="17">
                  <c:v>2012: Ye Olde Pub</c:v>
                </c:pt>
                <c:pt idx="18">
                  <c:v>Mystic Path</c:v>
                </c:pt>
                <c:pt idx="19">
                  <c:v>9001: Mystic Forest</c:v>
                </c:pt>
                <c:pt idx="20">
                  <c:v>Defend Mission</c:v>
                </c:pt>
                <c:pt idx="21">
                  <c:v>Secret Lab</c:v>
                </c:pt>
                <c:pt idx="22">
                  <c:v>Volcano Peak</c:v>
                </c:pt>
                <c:pt idx="23">
                  <c:v>Frosty Zone</c:v>
                </c:pt>
                <c:pt idx="24">
                  <c:v>-Infinity: Prehistoric Area</c:v>
                </c:pt>
                <c:pt idx="25">
                  <c:v>Smiley Island (autofight on)</c:v>
                </c:pt>
                <c:pt idx="26">
                  <c:v>Smiley Island (autofight off)</c:v>
                </c:pt>
                <c:pt idx="27">
                  <c:v>Pokayman City</c:v>
                </c:pt>
                <c:pt idx="28">
                  <c:v>Not Copyright Infringement</c:v>
                </c:pt>
                <c:pt idx="29">
                  <c:v>Censor Ship</c:v>
                </c:pt>
                <c:pt idx="30">
                  <c:v>Foodlandistan</c:v>
                </c:pt>
                <c:pt idx="31">
                  <c:v>Lullaby Lake</c:v>
                </c:pt>
                <c:pt idx="32">
                  <c:v>Lullaby Lake (adjusted)</c:v>
                </c:pt>
                <c:pt idx="33">
                  <c:v>Billygoat Bridge</c:v>
                </c:pt>
                <c:pt idx="34">
                  <c:v>Billygoat Bridge (adjusted)</c:v>
                </c:pt>
                <c:pt idx="35">
                  <c:v>Fabled Forest</c:v>
                </c:pt>
                <c:pt idx="36">
                  <c:v>Fabled Forest (adjusted)</c:v>
                </c:pt>
                <c:pt idx="37">
                  <c:v>Fortress Foothills</c:v>
                </c:pt>
                <c:pt idx="38">
                  <c:v>Fortress Foothills (adjusted)</c:v>
                </c:pt>
                <c:pt idx="39">
                  <c:v>Castle Grimm</c:v>
                </c:pt>
                <c:pt idx="40">
                  <c:v>Castle Grimm (adjusted)</c:v>
                </c:pt>
                <c:pt idx="41">
                  <c:v>Throne Room</c:v>
                </c:pt>
                <c:pt idx="42">
                  <c:v>Throne Room (adjusted)</c:v>
                </c:pt>
              </c:strCache>
            </c:strRef>
          </c:cat>
          <c:val>
            <c:numRef>
              <c:f>(ResultsPixel!$F$3:$F$8,ResultsPixel!$F$10:$F$21,ResultsPixel!$F$23,ResultsPixel!$F$25:$F$29,ResultsPixel!$F$32,ResultsPixel!$F$46:$F$47,ResultsPixel!$F$51:$F$52,ResultsPixel!$F$60,ResultsPixel!$F$63,ResultsPixel!$F$65:$F$76)</c:f>
              <c:numCache>
                <c:formatCode>#,##0.00</c:formatCode>
                <c:ptCount val="43"/>
                <c:pt idx="0">
                  <c:v>423930.8771808001</c:v>
                </c:pt>
                <c:pt idx="1">
                  <c:v>465064.9335173314</c:v>
                </c:pt>
                <c:pt idx="2">
                  <c:v>540005.5184851025</c:v>
                </c:pt>
                <c:pt idx="3">
                  <c:v>957351.1654873293</c:v>
                </c:pt>
                <c:pt idx="4">
                  <c:v>1.13809679632754E6</c:v>
                </c:pt>
                <c:pt idx="5">
                  <c:v>1.6742285409504E6</c:v>
                </c:pt>
                <c:pt idx="6">
                  <c:v>2.32316169142885E6</c:v>
                </c:pt>
                <c:pt idx="7">
                  <c:v>2.87694318871365E6</c:v>
                </c:pt>
                <c:pt idx="8">
                  <c:v>5.92004273343071E6</c:v>
                </c:pt>
                <c:pt idx="9">
                  <c:v>1.13022848872227E7</c:v>
                </c:pt>
                <c:pt idx="10">
                  <c:v>1.25603956932244E7</c:v>
                </c:pt>
                <c:pt idx="11">
                  <c:v>2.62957517952369E7</c:v>
                </c:pt>
                <c:pt idx="12">
                  <c:v>625858.4162880001</c:v>
                </c:pt>
                <c:pt idx="13">
                  <c:v>1.57088979969231E6</c:v>
                </c:pt>
                <c:pt idx="14">
                  <c:v>5.55960544712861E6</c:v>
                </c:pt>
                <c:pt idx="15">
                  <c:v>9.40559848355454E6</c:v>
                </c:pt>
                <c:pt idx="16">
                  <c:v>1.881016128E7</c:v>
                </c:pt>
                <c:pt idx="17">
                  <c:v>1.00670390856E7</c:v>
                </c:pt>
                <c:pt idx="18">
                  <c:v>1.2547584E7</c:v>
                </c:pt>
                <c:pt idx="19">
                  <c:v>1.65384725715692E7</c:v>
                </c:pt>
                <c:pt idx="20">
                  <c:v>8.48195712E7</c:v>
                </c:pt>
                <c:pt idx="21">
                  <c:v>2.0427552E7</c:v>
                </c:pt>
                <c:pt idx="22">
                  <c:v>9.05269221818181E6</c:v>
                </c:pt>
                <c:pt idx="23">
                  <c:v>1.43930861515636E7</c:v>
                </c:pt>
                <c:pt idx="24">
                  <c:v>375434.7948</c:v>
                </c:pt>
                <c:pt idx="25">
                  <c:v>1.66407124E7</c:v>
                </c:pt>
                <c:pt idx="26">
                  <c:v>2.412903298E7</c:v>
                </c:pt>
                <c:pt idx="27">
                  <c:v>2.32889265341538E7</c:v>
                </c:pt>
                <c:pt idx="28">
                  <c:v>4.05460118114685E7</c:v>
                </c:pt>
                <c:pt idx="29">
                  <c:v>2.57233561056E7</c:v>
                </c:pt>
                <c:pt idx="30">
                  <c:v>1.296E7</c:v>
                </c:pt>
                <c:pt idx="31">
                  <c:v>1.80470257354286E7</c:v>
                </c:pt>
                <c:pt idx="32">
                  <c:v>1.93103175369086E7</c:v>
                </c:pt>
                <c:pt idx="33">
                  <c:v>2.69431137121746E7</c:v>
                </c:pt>
                <c:pt idx="34">
                  <c:v>2.88291316720268E7</c:v>
                </c:pt>
                <c:pt idx="35">
                  <c:v>2.52943351652571E7</c:v>
                </c:pt>
                <c:pt idx="36">
                  <c:v>2.70649386268251E7</c:v>
                </c:pt>
                <c:pt idx="37">
                  <c:v>3.31563697741241E7</c:v>
                </c:pt>
                <c:pt idx="38">
                  <c:v>3.54773156583128E7</c:v>
                </c:pt>
                <c:pt idx="39">
                  <c:v>4.1095736296E7</c:v>
                </c:pt>
                <c:pt idx="40">
                  <c:v>4.397243783672E7</c:v>
                </c:pt>
                <c:pt idx="41">
                  <c:v>4.3007856132096E7</c:v>
                </c:pt>
                <c:pt idx="42">
                  <c:v>4.60184060613427E7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35487352"/>
        <c:axId val="2135490472"/>
      </c:barChart>
      <c:catAx>
        <c:axId val="2135487352"/>
        <c:scaling>
          <c:orientation val="minMax"/>
        </c:scaling>
        <c:delete val="0"/>
        <c:axPos val="b"/>
        <c:majorTickMark val="out"/>
        <c:minorTickMark val="none"/>
        <c:tickLblPos val="nextTo"/>
        <c:crossAx val="2135490472"/>
        <c:crosses val="autoZero"/>
        <c:auto val="1"/>
        <c:lblAlgn val="ctr"/>
        <c:lblOffset val="100"/>
        <c:noMultiLvlLbl val="0"/>
      </c:catAx>
      <c:valAx>
        <c:axId val="2135490472"/>
        <c:scaling>
          <c:orientation val="minMax"/>
        </c:scaling>
        <c:delete val="0"/>
        <c:axPos val="l"/>
        <c:majorGridlines/>
        <c:numFmt formatCode="#,##0.00" sourceLinked="1"/>
        <c:majorTickMark val="out"/>
        <c:minorTickMark val="none"/>
        <c:tickLblPos val="nextTo"/>
        <c:crossAx val="213548735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292100</xdr:colOff>
      <xdr:row>88</xdr:row>
      <xdr:rowOff>133350</xdr:rowOff>
    </xdr:from>
    <xdr:to>
      <xdr:col>10</xdr:col>
      <xdr:colOff>12700</xdr:colOff>
      <xdr:row>123</xdr:row>
      <xdr:rowOff>165100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63500</xdr:colOff>
      <xdr:row>88</xdr:row>
      <xdr:rowOff>0</xdr:rowOff>
    </xdr:from>
    <xdr:to>
      <xdr:col>10</xdr:col>
      <xdr:colOff>355600</xdr:colOff>
      <xdr:row>123</xdr:row>
      <xdr:rowOff>31750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12700</xdr:colOff>
      <xdr:row>88</xdr:row>
      <xdr:rowOff>50800</xdr:rowOff>
    </xdr:from>
    <xdr:to>
      <xdr:col>10</xdr:col>
      <xdr:colOff>304800</xdr:colOff>
      <xdr:row>123</xdr:row>
      <xdr:rowOff>82550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9"/>
  <sheetViews>
    <sheetView tabSelected="1" workbookViewId="0">
      <selection activeCell="B12" sqref="B12"/>
    </sheetView>
  </sheetViews>
  <sheetFormatPr baseColWidth="10" defaultRowHeight="15" x14ac:dyDescent="0"/>
  <cols>
    <col min="1" max="1" width="16.1640625" bestFit="1" customWidth="1"/>
    <col min="4" max="4" width="24.83203125" bestFit="1" customWidth="1"/>
  </cols>
  <sheetData>
    <row r="1" spans="1:15">
      <c r="A1" t="s">
        <v>560</v>
      </c>
      <c r="B1" s="11">
        <v>1</v>
      </c>
      <c r="D1" s="49" t="s">
        <v>603</v>
      </c>
      <c r="E1" s="50"/>
      <c r="F1" s="50"/>
      <c r="G1" s="50"/>
      <c r="H1" s="50"/>
      <c r="I1" s="50"/>
      <c r="J1" s="50"/>
      <c r="K1" s="50"/>
      <c r="L1" s="50"/>
      <c r="M1" s="50"/>
      <c r="N1" s="50"/>
      <c r="O1" s="51"/>
    </row>
    <row r="2" spans="1:15">
      <c r="A2" t="s">
        <v>561</v>
      </c>
      <c r="B2" s="11">
        <v>1</v>
      </c>
      <c r="D2" s="56" t="s">
        <v>645</v>
      </c>
      <c r="E2" s="57"/>
      <c r="F2" s="57"/>
      <c r="G2" s="57"/>
      <c r="H2" s="57"/>
      <c r="I2" s="57"/>
      <c r="J2" s="57"/>
      <c r="K2" s="57"/>
      <c r="L2" s="57"/>
      <c r="M2" s="57"/>
      <c r="N2" s="57"/>
      <c r="O2" s="58"/>
    </row>
    <row r="3" spans="1:15">
      <c r="A3" t="s">
        <v>562</v>
      </c>
      <c r="B3" s="11">
        <v>2</v>
      </c>
      <c r="C3" s="11"/>
      <c r="D3" s="56" t="s">
        <v>578</v>
      </c>
      <c r="E3" s="57"/>
      <c r="F3" s="57"/>
      <c r="G3" s="57"/>
      <c r="H3" s="57"/>
      <c r="I3" s="57"/>
      <c r="J3" s="57"/>
      <c r="K3" s="57"/>
      <c r="L3" s="57"/>
      <c r="M3" s="57"/>
      <c r="N3" s="57"/>
      <c r="O3" s="58"/>
    </row>
    <row r="4" spans="1:15">
      <c r="A4" t="s">
        <v>563</v>
      </c>
      <c r="B4" s="11">
        <v>2</v>
      </c>
      <c r="D4" s="56" t="s">
        <v>604</v>
      </c>
      <c r="E4" s="57"/>
      <c r="F4" s="57"/>
      <c r="G4" s="57"/>
      <c r="H4" s="57"/>
      <c r="I4" s="57"/>
      <c r="J4" s="57"/>
      <c r="K4" s="57"/>
      <c r="L4" s="57"/>
      <c r="M4" s="57"/>
      <c r="N4" s="57"/>
      <c r="O4" s="58"/>
    </row>
    <row r="5" spans="1:15">
      <c r="A5" t="s">
        <v>566</v>
      </c>
      <c r="B5">
        <v>0</v>
      </c>
      <c r="D5" s="56" t="s">
        <v>602</v>
      </c>
      <c r="E5" s="57"/>
      <c r="F5" s="57"/>
      <c r="G5" s="57"/>
      <c r="H5" s="57"/>
      <c r="I5" s="57"/>
      <c r="J5" s="57"/>
      <c r="K5" s="57"/>
      <c r="L5" s="57"/>
      <c r="M5" s="57"/>
      <c r="N5" s="57"/>
      <c r="O5" s="58"/>
    </row>
    <row r="6" spans="1:15">
      <c r="A6" t="s">
        <v>565</v>
      </c>
      <c r="B6">
        <v>0</v>
      </c>
      <c r="D6" s="56" t="s">
        <v>646</v>
      </c>
      <c r="E6" s="57"/>
      <c r="F6" s="57"/>
      <c r="G6" s="57"/>
      <c r="H6" s="57"/>
      <c r="I6" s="57"/>
      <c r="J6" s="57"/>
      <c r="K6" s="57"/>
      <c r="L6" s="57"/>
      <c r="M6" s="57"/>
      <c r="N6" s="57"/>
      <c r="O6" s="58"/>
    </row>
    <row r="7" spans="1:15">
      <c r="A7" t="s">
        <v>564</v>
      </c>
      <c r="B7">
        <v>0</v>
      </c>
      <c r="D7" s="62" t="s">
        <v>625</v>
      </c>
      <c r="E7" s="63"/>
      <c r="F7" s="63"/>
      <c r="G7" s="63"/>
      <c r="H7" s="63"/>
      <c r="I7" s="63"/>
      <c r="J7" s="63"/>
      <c r="K7" s="63"/>
      <c r="L7" s="63"/>
      <c r="M7" s="63"/>
      <c r="N7" s="63"/>
      <c r="O7" s="64"/>
    </row>
    <row r="8" spans="1:15">
      <c r="A8" t="s">
        <v>586</v>
      </c>
      <c r="B8">
        <v>3600</v>
      </c>
      <c r="D8" s="56" t="s">
        <v>587</v>
      </c>
      <c r="E8" s="57"/>
      <c r="F8" s="57"/>
      <c r="G8" s="57"/>
      <c r="H8" s="57"/>
      <c r="I8" s="57"/>
      <c r="J8" s="57"/>
      <c r="K8" s="57"/>
      <c r="L8" s="57"/>
      <c r="M8" s="57"/>
      <c r="N8" s="57"/>
      <c r="O8" s="58"/>
    </row>
    <row r="9" spans="1:15">
      <c r="A9" t="s">
        <v>637</v>
      </c>
      <c r="B9" s="11">
        <v>0.6</v>
      </c>
      <c r="D9" s="56" t="s">
        <v>640</v>
      </c>
      <c r="E9" s="65"/>
      <c r="F9" s="65"/>
      <c r="G9" s="65"/>
      <c r="H9" s="65"/>
      <c r="I9" s="65"/>
      <c r="J9" s="65"/>
      <c r="K9" s="65"/>
      <c r="L9" s="65"/>
      <c r="M9" s="65"/>
      <c r="N9" s="65"/>
      <c r="O9" s="66"/>
    </row>
    <row r="10" spans="1:15">
      <c r="A10" t="s">
        <v>674</v>
      </c>
      <c r="B10" s="11">
        <v>1</v>
      </c>
      <c r="D10" s="59" t="s">
        <v>626</v>
      </c>
      <c r="E10" s="60"/>
      <c r="F10" s="60"/>
      <c r="G10" s="60"/>
      <c r="H10" s="60"/>
      <c r="I10" s="60"/>
      <c r="J10" s="60"/>
      <c r="K10" s="60"/>
      <c r="L10" s="60"/>
      <c r="M10" s="60"/>
      <c r="N10" s="60"/>
      <c r="O10" s="61"/>
    </row>
    <row r="11" spans="1:15">
      <c r="A11" t="s">
        <v>675</v>
      </c>
      <c r="B11" s="11">
        <v>1</v>
      </c>
      <c r="D11" s="59"/>
      <c r="E11" s="60"/>
      <c r="F11" s="60"/>
      <c r="G11" s="60"/>
      <c r="H11" s="60"/>
      <c r="I11" s="60"/>
      <c r="J11" s="60"/>
      <c r="K11" s="60"/>
      <c r="L11" s="60"/>
      <c r="M11" s="60"/>
      <c r="N11" s="60"/>
      <c r="O11" s="61"/>
    </row>
    <row r="12" spans="1:15">
      <c r="D12" s="53" t="s">
        <v>697</v>
      </c>
      <c r="E12" s="54"/>
      <c r="F12" s="54"/>
      <c r="G12" s="54"/>
      <c r="H12" s="54"/>
      <c r="I12" s="54"/>
      <c r="J12" s="54"/>
      <c r="K12" s="54"/>
      <c r="L12" s="54"/>
      <c r="M12" s="54"/>
      <c r="N12" s="54"/>
      <c r="O12" s="55"/>
    </row>
    <row r="13" spans="1:15"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</row>
    <row r="14" spans="1:15">
      <c r="D14" s="52" t="s">
        <v>648</v>
      </c>
      <c r="E14" s="50"/>
      <c r="F14" s="50"/>
      <c r="G14" s="50"/>
      <c r="H14" s="50"/>
      <c r="I14" s="50"/>
      <c r="J14" s="50"/>
      <c r="K14" s="50"/>
      <c r="L14" s="50"/>
      <c r="M14" s="50"/>
      <c r="N14" s="50"/>
      <c r="O14" s="51"/>
    </row>
    <row r="15" spans="1:15">
      <c r="D15" s="53" t="s">
        <v>663</v>
      </c>
      <c r="E15" s="54"/>
      <c r="F15" s="54"/>
      <c r="G15" s="54"/>
      <c r="H15" s="54"/>
      <c r="I15" s="54"/>
      <c r="J15" s="54"/>
      <c r="K15" s="54"/>
      <c r="L15" s="54"/>
      <c r="M15" s="54"/>
      <c r="N15" s="54"/>
      <c r="O15" s="55"/>
    </row>
    <row r="17" spans="1:15">
      <c r="A17" s="18"/>
      <c r="D17" s="46" t="s">
        <v>688</v>
      </c>
      <c r="E17" s="47"/>
      <c r="F17" s="47"/>
      <c r="G17" s="47"/>
      <c r="H17" s="47"/>
      <c r="I17" s="47"/>
      <c r="J17" s="47"/>
      <c r="K17" s="47"/>
      <c r="L17" s="47"/>
      <c r="M17" s="47"/>
      <c r="N17" s="47"/>
      <c r="O17" s="48"/>
    </row>
    <row r="19" spans="1:15">
      <c r="D19" s="46" t="s">
        <v>695</v>
      </c>
      <c r="E19" s="47"/>
      <c r="F19" s="47"/>
      <c r="G19" s="47"/>
      <c r="H19" s="47"/>
      <c r="I19" s="47"/>
      <c r="J19" s="47"/>
      <c r="K19" s="47"/>
      <c r="L19" s="47"/>
      <c r="M19" s="47"/>
      <c r="N19" s="47"/>
      <c r="O19" s="48"/>
    </row>
    <row r="23" spans="1:15">
      <c r="D23" s="34"/>
    </row>
    <row r="24" spans="1:15">
      <c r="D24" s="34"/>
    </row>
    <row r="25" spans="1:15">
      <c r="D25" s="34"/>
    </row>
    <row r="26" spans="1:15">
      <c r="D26" s="34"/>
    </row>
    <row r="27" spans="1:15">
      <c r="D27" s="34"/>
    </row>
    <row r="28" spans="1:15">
      <c r="D28" s="34"/>
    </row>
    <row r="29" spans="1:15">
      <c r="D29" s="34"/>
    </row>
  </sheetData>
  <mergeCells count="15">
    <mergeCell ref="D19:O19"/>
    <mergeCell ref="D1:O1"/>
    <mergeCell ref="D14:O14"/>
    <mergeCell ref="D17:O17"/>
    <mergeCell ref="D15:O15"/>
    <mergeCell ref="D8:O8"/>
    <mergeCell ref="D10:O11"/>
    <mergeCell ref="D12:O12"/>
    <mergeCell ref="D2:O2"/>
    <mergeCell ref="D3:O3"/>
    <mergeCell ref="D4:O4"/>
    <mergeCell ref="D5:O5"/>
    <mergeCell ref="D6:O6"/>
    <mergeCell ref="D7:O7"/>
    <mergeCell ref="D9:O9"/>
  </mergeCell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7"/>
  <sheetViews>
    <sheetView topLeftCell="A7" workbookViewId="0">
      <pane xSplit="1" topLeftCell="S1" activePane="topRight" state="frozen"/>
      <selection activeCell="A22" sqref="A22"/>
      <selection pane="topRight" activeCell="Y12" sqref="Y12"/>
    </sheetView>
  </sheetViews>
  <sheetFormatPr baseColWidth="10" defaultRowHeight="15" x14ac:dyDescent="0"/>
  <cols>
    <col min="1" max="1" width="20.6640625" bestFit="1" customWidth="1"/>
    <col min="2" max="3" width="12.1640625" bestFit="1" customWidth="1"/>
    <col min="4" max="4" width="10.33203125" bestFit="1" customWidth="1"/>
    <col min="5" max="5" width="8.1640625" bestFit="1" customWidth="1"/>
    <col min="6" max="6" width="8.5" bestFit="1" customWidth="1"/>
    <col min="7" max="7" width="9.1640625" bestFit="1" customWidth="1"/>
    <col min="8" max="8" width="9.33203125" bestFit="1" customWidth="1"/>
    <col min="9" max="9" width="13.83203125" bestFit="1" customWidth="1"/>
    <col min="10" max="10" width="11.5" bestFit="1" customWidth="1"/>
    <col min="11" max="11" width="16.6640625" bestFit="1" customWidth="1"/>
    <col min="12" max="12" width="12.1640625" bestFit="1" customWidth="1"/>
    <col min="13" max="13" width="16.33203125" bestFit="1" customWidth="1"/>
    <col min="14" max="14" width="9.1640625" bestFit="1" customWidth="1"/>
    <col min="15" max="15" width="12.5" bestFit="1" customWidth="1"/>
    <col min="16" max="16" width="9" bestFit="1" customWidth="1"/>
    <col min="17" max="17" width="8.6640625" bestFit="1" customWidth="1"/>
    <col min="18" max="18" width="12" bestFit="1" customWidth="1"/>
    <col min="19" max="19" width="17.1640625" bestFit="1" customWidth="1"/>
    <col min="20" max="20" width="9.33203125" bestFit="1" customWidth="1"/>
    <col min="21" max="21" width="12.6640625" bestFit="1" customWidth="1"/>
    <col min="22" max="22" width="9.1640625" bestFit="1" customWidth="1"/>
    <col min="23" max="23" width="8.83203125" bestFit="1" customWidth="1"/>
    <col min="24" max="24" width="12.1640625" bestFit="1" customWidth="1"/>
    <col min="25" max="25" width="17.1640625" bestFit="1" customWidth="1"/>
    <col min="26" max="26" width="20" bestFit="1" customWidth="1"/>
  </cols>
  <sheetData>
    <row r="1" spans="1:26">
      <c r="B1" t="s">
        <v>580</v>
      </c>
      <c r="C1" t="s">
        <v>581</v>
      </c>
    </row>
    <row r="2" spans="1:26">
      <c r="A2" t="s">
        <v>571</v>
      </c>
      <c r="B2">
        <v>2.9</v>
      </c>
      <c r="C2">
        <f>B2/PlayerInfo!B2</f>
        <v>2.9</v>
      </c>
      <c r="E2" s="11"/>
    </row>
    <row r="3" spans="1:26">
      <c r="A3" t="s">
        <v>639</v>
      </c>
      <c r="B3">
        <f>B2/1.6</f>
        <v>1.8124999999999998</v>
      </c>
      <c r="C3">
        <f>B2/(PlayerInfo!B2+PlayerInfo!B9)</f>
        <v>1.8124999999999998</v>
      </c>
      <c r="E3" s="11"/>
    </row>
    <row r="4" spans="1:26">
      <c r="A4" t="s">
        <v>562</v>
      </c>
      <c r="B4" s="13">
        <v>1.2E-2</v>
      </c>
      <c r="C4" s="13">
        <f>MIN(B4*PlayerInfo!B3,1)</f>
        <v>2.4E-2</v>
      </c>
    </row>
    <row r="5" spans="1:26">
      <c r="A5" t="s">
        <v>563</v>
      </c>
      <c r="B5" s="13">
        <v>0</v>
      </c>
      <c r="C5" s="13">
        <f>MIN(B5*PlayerInfo!B4,1)</f>
        <v>0</v>
      </c>
    </row>
    <row r="6" spans="1:26">
      <c r="A6" t="s">
        <v>572</v>
      </c>
      <c r="B6" s="13">
        <v>2E-3</v>
      </c>
      <c r="C6" s="13">
        <f>MIN(B6*PlayerInfo!B4,1)</f>
        <v>4.0000000000000001E-3</v>
      </c>
    </row>
    <row r="7" spans="1:26">
      <c r="A7" t="s">
        <v>579</v>
      </c>
      <c r="B7" s="15">
        <f>(1*(1-B4)*(1-B5))</f>
        <v>0.98799999999999999</v>
      </c>
      <c r="C7" s="15">
        <f>(1*(1-C4)*(1-C5))</f>
        <v>0.97599999999999998</v>
      </c>
    </row>
    <row r="8" spans="1:26">
      <c r="A8" t="s">
        <v>582</v>
      </c>
      <c r="B8" s="15">
        <f>(1*(1-B4)*(1-B6))</f>
        <v>0.98602400000000001</v>
      </c>
      <c r="C8" s="15">
        <f>(1*(1-C4)*(1-C6))</f>
        <v>0.97209599999999996</v>
      </c>
    </row>
    <row r="9" spans="1:26">
      <c r="A9" t="s">
        <v>597</v>
      </c>
      <c r="B9">
        <f>PlayerInfo!$B$8/B2</f>
        <v>1241.3793103448277</v>
      </c>
      <c r="C9">
        <f>PlayerInfo!$B$8/C2</f>
        <v>1241.3793103448277</v>
      </c>
    </row>
    <row r="10" spans="1:26">
      <c r="A10" t="s">
        <v>638</v>
      </c>
      <c r="B10">
        <f>PlayerInfo!$B$8/B3</f>
        <v>1986.2068965517244</v>
      </c>
      <c r="C10">
        <f>PlayerInfo!$B$8/C3</f>
        <v>1986.2068965517244</v>
      </c>
    </row>
    <row r="12" spans="1:26">
      <c r="A12" t="s">
        <v>568</v>
      </c>
      <c r="B12" t="s">
        <v>569</v>
      </c>
      <c r="C12" t="s">
        <v>573</v>
      </c>
      <c r="D12" t="s">
        <v>575</v>
      </c>
      <c r="E12" t="s">
        <v>574</v>
      </c>
      <c r="F12" t="s">
        <v>570</v>
      </c>
      <c r="G12" t="s">
        <v>562</v>
      </c>
      <c r="H12" t="s">
        <v>563</v>
      </c>
      <c r="I12" t="s">
        <v>572</v>
      </c>
      <c r="J12" t="s">
        <v>579</v>
      </c>
      <c r="K12" t="s">
        <v>582</v>
      </c>
      <c r="L12" t="s">
        <v>583</v>
      </c>
      <c r="M12" t="s">
        <v>584</v>
      </c>
      <c r="N12" t="s">
        <v>673</v>
      </c>
      <c r="O12" t="s">
        <v>676</v>
      </c>
      <c r="P12" t="s">
        <v>677</v>
      </c>
      <c r="Q12" t="s">
        <v>678</v>
      </c>
      <c r="R12" t="s">
        <v>679</v>
      </c>
      <c r="S12" t="s">
        <v>680</v>
      </c>
      <c r="T12" t="s">
        <v>681</v>
      </c>
      <c r="U12" t="s">
        <v>682</v>
      </c>
      <c r="V12" t="s">
        <v>683</v>
      </c>
      <c r="W12" t="s">
        <v>684</v>
      </c>
      <c r="X12" t="s">
        <v>685</v>
      </c>
      <c r="Y12" t="s">
        <v>690</v>
      </c>
      <c r="Z12" t="s">
        <v>585</v>
      </c>
    </row>
    <row r="13" spans="1:26">
      <c r="A13" s="4" t="s">
        <v>35</v>
      </c>
      <c r="B13">
        <f>EnemyInfoCasual!E17</f>
        <v>690</v>
      </c>
      <c r="C13">
        <f>(B13+(IF(EnemyInfoCasual!I17=1,PlayerInfo!$B$5,0)))*(PlayerInfo!$B$1)*(EnemyInfoCasual!L17+1)</f>
        <v>1117.8000000000002</v>
      </c>
      <c r="D13">
        <f>(B13+(IF(EnemyInfoCasual!I17=1,PlayerInfo!$B$5,0))+PlayerInfo!$B$6)*(PlayerInfo!$B$1)*(EnemyInfoCasual!L17+1)*EnemyInfoCasual!H17</f>
        <v>1117.8000000000002</v>
      </c>
      <c r="E13">
        <f>(B13+(IF(EnemyInfoCasual!I17=1,PlayerInfo!$B$5,0))+PlayerInfo!$B$6+PlayerInfo!$B$7)*(PlayerInfo!$B$1)*(EnemyInfoCasual!L17+1)*1.2*EnemyInfoCasual!H17</f>
        <v>1341.3600000000001</v>
      </c>
      <c r="F13" s="13">
        <f>(1-F$32)/19</f>
        <v>5.2578947368421051E-2</v>
      </c>
      <c r="G13" s="13">
        <f>MIN((($B$4+(IF(EnemyInfoCasual!$C17=1,0.05,0))-($B$4*(IF(EnemyInfoCasual!$C17=1,0.05,0))))*PlayerInfo!$B$3)*EnemyInfoCasual!H17,1)</f>
        <v>0.12279999999999999</v>
      </c>
      <c r="H13" s="13">
        <f>MIN((($B$5+(IF(EnemyInfoCasual!$C17=1,0.005,0))-($B$5*(IF(EnemyInfoCasual!$C17=1,0.005,0))))*PlayerInfo!$B$4)*EnemyInfoCasual!H17,1)</f>
        <v>0.01</v>
      </c>
      <c r="I13" s="13">
        <f>MIN((($B$6+(IF(EnemyInfoCasual!$C17=1,0.005,0))-($B$6*(IF(EnemyInfoCasual!$C17=1,0.005,0))))*PlayerInfo!$B$4)*EnemyInfoCasual!H17,1)</f>
        <v>1.3980000000000001E-2</v>
      </c>
      <c r="J13" s="13">
        <f>(1*(1-G13)*(1-H13))</f>
        <v>0.86842799999999998</v>
      </c>
      <c r="K13" s="14">
        <f>(1*(1-G13)*(1-I13))</f>
        <v>0.86493674399999998</v>
      </c>
      <c r="L13" s="16">
        <f>(J13*C13)+(G13*D13)+(H13*E13)</f>
        <v>1121.4082584000002</v>
      </c>
      <c r="M13" s="16">
        <f>((K13*C13)+(G13*D13)+(I13*E13))*1.3</f>
        <v>1459.6976488161604</v>
      </c>
      <c r="N13" s="16">
        <f>EnemyInfoCasual!F17</f>
        <v>190</v>
      </c>
      <c r="O13" s="16">
        <f>N13*PlayerInfo!$B$10</f>
        <v>190</v>
      </c>
      <c r="P13" s="16">
        <f>N13*PlayerInfo!$B$10*1.2*EnemyInfoCasual!H17</f>
        <v>228</v>
      </c>
      <c r="Q13" s="16">
        <f>N13*PlayerInfo!$B$10*1.2*1.5*EnemyInfoCasual!H17</f>
        <v>342</v>
      </c>
      <c r="R13" s="16">
        <f>(J13*O13)+(G13*P13)+(H13*Q13)</f>
        <v>196.41971999999998</v>
      </c>
      <c r="S13" s="16">
        <f>((K13*O13)+(G13*P13)+(I13*Q13))*1.6</f>
        <v>315.388066176</v>
      </c>
      <c r="T13" s="16">
        <f>EnemyInfoCasual!G17</f>
        <v>100</v>
      </c>
      <c r="U13" s="16">
        <f>T13*PlayerInfo!$B$11</f>
        <v>100</v>
      </c>
      <c r="V13" s="16">
        <f>T13*PlayerInfo!$B$11*1.2*EnemyInfoCasual!H17</f>
        <v>120</v>
      </c>
      <c r="W13" s="16">
        <f>T13*PlayerInfo!$B$11*1.2*1.5*EnemyInfoCasual!H17</f>
        <v>180</v>
      </c>
      <c r="X13" s="16">
        <f>(J13*U13)+(G13*V13)+(H13*W13)</f>
        <v>103.3788</v>
      </c>
      <c r="Y13" s="16">
        <f>((K13*U13)+(G13*V13)+(I13*W13))*1.6</f>
        <v>165.99371904000003</v>
      </c>
    </row>
    <row r="14" spans="1:26">
      <c r="A14" s="4" t="s">
        <v>36</v>
      </c>
      <c r="B14">
        <f>EnemyInfoCasual!E18</f>
        <v>705</v>
      </c>
      <c r="C14">
        <f>(B14+(IF(EnemyInfoCasual!I18=1,PlayerInfo!$B$5,0)))*(PlayerInfo!$B$1)*(EnemyInfoCasual!L18+1)</f>
        <v>1142.1000000000001</v>
      </c>
      <c r="D14">
        <f>(B14+(IF(EnemyInfoCasual!I18=1,PlayerInfo!$B$5,0))+PlayerInfo!$B$6)*(PlayerInfo!$B$1)*(EnemyInfoCasual!L18+1)*EnemyInfoCasual!H18</f>
        <v>1142.1000000000001</v>
      </c>
      <c r="E14">
        <f>(B14+(IF(EnemyInfoCasual!I18=1,PlayerInfo!$B$5,0))+PlayerInfo!$B$6+PlayerInfo!$B$7)*(PlayerInfo!$B$1)*(EnemyInfoCasual!L18+1)*1.2*EnemyInfoCasual!H18</f>
        <v>1370.5200000000002</v>
      </c>
      <c r="F14" s="13">
        <f t="shared" ref="F14:F31" si="0">(1-F$32)/19</f>
        <v>5.2578947368421051E-2</v>
      </c>
      <c r="G14" s="13">
        <f>MIN((($B$4+(IF(EnemyInfoCasual!$C18=1,0.05,0))-($B$4*(IF(EnemyInfoCasual!$C18=1,0.05,0))))*PlayerInfo!$B$3)*EnemyInfoCasual!H18,1)</f>
        <v>0.12279999999999999</v>
      </c>
      <c r="H14" s="13">
        <f>MIN((($B$5+(IF(EnemyInfoCasual!$C18=1,0.005,0))-($B$5*(IF(EnemyInfoCasual!$C18=1,0.005,0))))*PlayerInfo!$B$4)*EnemyInfoCasual!H18,1)</f>
        <v>0.01</v>
      </c>
      <c r="I14" s="13">
        <f>MIN((($B$6+(IF(EnemyInfoCasual!$C18=1,0.005,0))-($B$6*(IF(EnemyInfoCasual!$C18=1,0.005,0))))*PlayerInfo!$B$4)*EnemyInfoCasual!H18,1)</f>
        <v>1.3980000000000001E-2</v>
      </c>
      <c r="J14" s="13">
        <f t="shared" ref="J14:J31" si="1">(1*(1-G14)*(1-H14))</f>
        <v>0.86842799999999998</v>
      </c>
      <c r="K14" s="14">
        <f t="shared" ref="K14:K31" si="2">(1*(1-G14)*(1-I14))</f>
        <v>0.86493674399999998</v>
      </c>
      <c r="L14" s="16">
        <f t="shared" ref="L14:L31" si="3">(J14*C14)+(G14*D14)+(H14*E14)</f>
        <v>1145.7866988000003</v>
      </c>
      <c r="M14" s="16">
        <f t="shared" ref="M14:M26" si="4">((K14*C14)+(G14*D14)+(I14*E14))*1.3</f>
        <v>1491.4302063991202</v>
      </c>
      <c r="N14" s="16">
        <f>EnemyInfoCasual!F18</f>
        <v>190</v>
      </c>
      <c r="O14" s="16">
        <f>N14*PlayerInfo!$B$10</f>
        <v>190</v>
      </c>
      <c r="P14" s="16">
        <f>N14*PlayerInfo!$B$10*1.2*EnemyInfoCasual!H18</f>
        <v>228</v>
      </c>
      <c r="Q14" s="16">
        <f>N14*PlayerInfo!$B$10*1.2*1.5*EnemyInfoCasual!H18</f>
        <v>342</v>
      </c>
      <c r="R14" s="16">
        <f t="shared" ref="R14:R32" si="5">(J14*O14)+(G14*P14)+(H14*Q14)</f>
        <v>196.41971999999998</v>
      </c>
      <c r="S14" s="16">
        <f t="shared" ref="S14:S32" si="6">((K14*O14)+(G14*P14)+(I14*Q14))*1.6</f>
        <v>315.388066176</v>
      </c>
      <c r="T14" s="16">
        <f>EnemyInfoCasual!G18</f>
        <v>100</v>
      </c>
      <c r="U14" s="16">
        <f>T14*PlayerInfo!$B$11</f>
        <v>100</v>
      </c>
      <c r="V14" s="16">
        <f>T14*PlayerInfo!$B$11*1.2*EnemyInfoCasual!H18</f>
        <v>120</v>
      </c>
      <c r="W14" s="16">
        <f>T14*PlayerInfo!$B$11*1.2*1.5*EnemyInfoCasual!H18</f>
        <v>180</v>
      </c>
      <c r="X14" s="16">
        <f t="shared" ref="X14:X32" si="7">(J14*U14)+(G14*V14)+(H14*W14)</f>
        <v>103.3788</v>
      </c>
      <c r="Y14" s="16">
        <f t="shared" ref="Y14:Y32" si="8">((K14*U14)+(G14*V14)+(I14*W14))*1.6</f>
        <v>165.99371904000003</v>
      </c>
    </row>
    <row r="15" spans="1:26">
      <c r="A15" s="4" t="s">
        <v>42</v>
      </c>
      <c r="B15">
        <f>EnemyInfoCasual!E19</f>
        <v>2370</v>
      </c>
      <c r="C15">
        <f>(B15+(IF(EnemyInfoCasual!I19=1,PlayerInfo!$B$5,0)))*(PlayerInfo!$B$1)*(EnemyInfoCasual!L19+1)</f>
        <v>3839.4</v>
      </c>
      <c r="D15">
        <f>(B15+(IF(EnemyInfoCasual!I19=1,PlayerInfo!$B$5,0))+PlayerInfo!$B$6)*(PlayerInfo!$B$1)*(EnemyInfoCasual!L19+1)*EnemyInfoCasual!H19</f>
        <v>3839.4</v>
      </c>
      <c r="E15">
        <f>(B15+(IF(EnemyInfoCasual!I19=1,PlayerInfo!$B$5,0))+PlayerInfo!$B$6+PlayerInfo!$B$7)*(PlayerInfo!$B$1)*(EnemyInfoCasual!L19+1)*1.2*EnemyInfoCasual!H19</f>
        <v>4607.28</v>
      </c>
      <c r="F15" s="13">
        <f t="shared" si="0"/>
        <v>5.2578947368421051E-2</v>
      </c>
      <c r="G15" s="13">
        <f>MIN((($B$4+(IF(EnemyInfoCasual!$C19=1,0.05,0))-($B$4*(IF(EnemyInfoCasual!$C19=1,0.05,0))))*PlayerInfo!$B$3)*EnemyInfoCasual!H19,1)</f>
        <v>0.12279999999999999</v>
      </c>
      <c r="H15" s="13">
        <f>MIN((($B$5+(IF(EnemyInfoCasual!$C19=1,0.005,0))-($B$5*(IF(EnemyInfoCasual!$C19=1,0.005,0))))*PlayerInfo!$B$4)*EnemyInfoCasual!H19,1)</f>
        <v>0.01</v>
      </c>
      <c r="I15" s="13">
        <f>MIN((($B$6+(IF(EnemyInfoCasual!$C19=1,0.005,0))-($B$6*(IF(EnemyInfoCasual!$C19=1,0.005,0))))*PlayerInfo!$B$4)*EnemyInfoCasual!H19,1)</f>
        <v>1.3980000000000001E-2</v>
      </c>
      <c r="J15" s="13">
        <f t="shared" si="1"/>
        <v>0.86842799999999998</v>
      </c>
      <c r="K15" s="14">
        <f t="shared" si="2"/>
        <v>0.86493674399999998</v>
      </c>
      <c r="L15" s="16">
        <f t="shared" si="3"/>
        <v>3851.7935832000003</v>
      </c>
      <c r="M15" s="16">
        <f t="shared" si="4"/>
        <v>5013.7440981076797</v>
      </c>
      <c r="N15" s="16">
        <f>EnemyInfoCasual!F19</f>
        <v>870</v>
      </c>
      <c r="O15" s="16">
        <f>N15*PlayerInfo!$B$10</f>
        <v>870</v>
      </c>
      <c r="P15" s="16">
        <f>N15*PlayerInfo!$B$10*1.2*EnemyInfoCasual!H19</f>
        <v>1044</v>
      </c>
      <c r="Q15" s="16">
        <f>N15*PlayerInfo!$B$10*1.2*1.5*EnemyInfoCasual!H19</f>
        <v>1566</v>
      </c>
      <c r="R15" s="16">
        <f t="shared" si="5"/>
        <v>899.39555999999982</v>
      </c>
      <c r="S15" s="16">
        <f t="shared" si="6"/>
        <v>1444.1453556480001</v>
      </c>
      <c r="T15" s="16">
        <f>EnemyInfoCasual!G19</f>
        <v>400</v>
      </c>
      <c r="U15" s="16">
        <f>T15*PlayerInfo!$B$11</f>
        <v>400</v>
      </c>
      <c r="V15" s="16">
        <f>T15*PlayerInfo!$B$11*1.2*EnemyInfoCasual!H19</f>
        <v>480</v>
      </c>
      <c r="W15" s="16">
        <f>T15*PlayerInfo!$B$11*1.2*1.5*EnemyInfoCasual!H19</f>
        <v>720</v>
      </c>
      <c r="X15" s="16">
        <f t="shared" si="7"/>
        <v>413.51519999999999</v>
      </c>
      <c r="Y15" s="16">
        <f t="shared" si="8"/>
        <v>663.97487616000012</v>
      </c>
    </row>
    <row r="16" spans="1:26">
      <c r="A16" s="4" t="s">
        <v>37</v>
      </c>
      <c r="B16">
        <f>EnemyInfoCasual!E20</f>
        <v>720</v>
      </c>
      <c r="C16">
        <f>(B16+(IF(EnemyInfoCasual!I20=1,PlayerInfo!$B$5,0)))*(PlayerInfo!$B$1)*(EnemyInfoCasual!L20+1)</f>
        <v>1166.4000000000001</v>
      </c>
      <c r="D16">
        <f>(B16+(IF(EnemyInfoCasual!I20=1,PlayerInfo!$B$5,0))+PlayerInfo!$B$6)*(PlayerInfo!$B$1)*(EnemyInfoCasual!L20+1)*EnemyInfoCasual!H20</f>
        <v>1166.4000000000001</v>
      </c>
      <c r="E16">
        <f>(B16+(IF(EnemyInfoCasual!I20=1,PlayerInfo!$B$5,0))+PlayerInfo!$B$6+PlayerInfo!$B$7)*(PlayerInfo!$B$1)*(EnemyInfoCasual!L20+1)*1.2*EnemyInfoCasual!H20</f>
        <v>1399.68</v>
      </c>
      <c r="F16" s="13">
        <f t="shared" si="0"/>
        <v>5.2578947368421051E-2</v>
      </c>
      <c r="G16" s="13">
        <f>MIN((($B$4+(IF(EnemyInfoCasual!$C20=1,0.05,0))-($B$4*(IF(EnemyInfoCasual!$C20=1,0.05,0))))*PlayerInfo!$B$3)*EnemyInfoCasual!H20,1)</f>
        <v>0.12279999999999999</v>
      </c>
      <c r="H16" s="13">
        <f>MIN((($B$5+(IF(EnemyInfoCasual!$C20=1,0.005,0))-($B$5*(IF(EnemyInfoCasual!$C20=1,0.005,0))))*PlayerInfo!$B$4)*EnemyInfoCasual!H20,1)</f>
        <v>0.01</v>
      </c>
      <c r="I16" s="13">
        <f>MIN((($B$6+(IF(EnemyInfoCasual!$C20=1,0.005,0))-($B$6*(IF(EnemyInfoCasual!$C20=1,0.005,0))))*PlayerInfo!$B$4)*EnemyInfoCasual!H20,1)</f>
        <v>1.3980000000000001E-2</v>
      </c>
      <c r="J16" s="13">
        <f t="shared" si="1"/>
        <v>0.86842799999999998</v>
      </c>
      <c r="K16" s="14">
        <f t="shared" si="2"/>
        <v>0.86493674399999998</v>
      </c>
      <c r="L16" s="16">
        <f t="shared" si="3"/>
        <v>1170.1651391999999</v>
      </c>
      <c r="M16" s="16">
        <f t="shared" si="4"/>
        <v>1523.1627639820799</v>
      </c>
      <c r="N16" s="16">
        <f>EnemyInfoCasual!F20</f>
        <v>195</v>
      </c>
      <c r="O16" s="16">
        <f>N16*PlayerInfo!$B$10</f>
        <v>195</v>
      </c>
      <c r="P16" s="16">
        <f>N16*PlayerInfo!$B$10*1.2*EnemyInfoCasual!H20</f>
        <v>234</v>
      </c>
      <c r="Q16" s="16">
        <f>N16*PlayerInfo!$B$10*1.2*1.5*EnemyInfoCasual!H20</f>
        <v>351</v>
      </c>
      <c r="R16" s="16">
        <f t="shared" si="5"/>
        <v>201.58865999999998</v>
      </c>
      <c r="S16" s="16">
        <f t="shared" si="6"/>
        <v>323.687752128</v>
      </c>
      <c r="T16" s="16">
        <f>EnemyInfoCasual!G20</f>
        <v>100</v>
      </c>
      <c r="U16" s="16">
        <f>T16*PlayerInfo!$B$11</f>
        <v>100</v>
      </c>
      <c r="V16" s="16">
        <f>T16*PlayerInfo!$B$11*1.2*EnemyInfoCasual!H20</f>
        <v>120</v>
      </c>
      <c r="W16" s="16">
        <f>T16*PlayerInfo!$B$11*1.2*1.5*EnemyInfoCasual!H20</f>
        <v>180</v>
      </c>
      <c r="X16" s="16">
        <f t="shared" si="7"/>
        <v>103.3788</v>
      </c>
      <c r="Y16" s="16">
        <f t="shared" si="8"/>
        <v>165.99371904000003</v>
      </c>
    </row>
    <row r="17" spans="1:26">
      <c r="A17" s="4" t="s">
        <v>38</v>
      </c>
      <c r="B17">
        <f>EnemyInfoCasual!E21</f>
        <v>735</v>
      </c>
      <c r="C17">
        <f>(B17+(IF(EnemyInfoCasual!I21=1,PlayerInfo!$B$5,0)))*(PlayerInfo!$B$1)*(EnemyInfoCasual!L21+1)</f>
        <v>1190.7</v>
      </c>
      <c r="D17">
        <f>(B17+(IF(EnemyInfoCasual!I21=1,PlayerInfo!$B$5,0))+PlayerInfo!$B$6)*(PlayerInfo!$B$1)*(EnemyInfoCasual!L21+1)*EnemyInfoCasual!H21</f>
        <v>1190.7</v>
      </c>
      <c r="E17">
        <f>(B17+(IF(EnemyInfoCasual!I21=1,PlayerInfo!$B$5,0))+PlayerInfo!$B$6+PlayerInfo!$B$7)*(PlayerInfo!$B$1)*(EnemyInfoCasual!L21+1)*1.2*EnemyInfoCasual!H21</f>
        <v>1428.84</v>
      </c>
      <c r="F17" s="13">
        <f t="shared" si="0"/>
        <v>5.2578947368421051E-2</v>
      </c>
      <c r="G17" s="13">
        <f>MIN((($B$4+(IF(EnemyInfoCasual!$C21=1,0.05,0))-($B$4*(IF(EnemyInfoCasual!$C21=1,0.05,0))))*PlayerInfo!$B$3)*EnemyInfoCasual!H21,1)</f>
        <v>0.12279999999999999</v>
      </c>
      <c r="H17" s="13">
        <f>MIN((($B$5+(IF(EnemyInfoCasual!$C21=1,0.005,0))-($B$5*(IF(EnemyInfoCasual!$C21=1,0.005,0))))*PlayerInfo!$B$4)*EnemyInfoCasual!H21,1)</f>
        <v>0.01</v>
      </c>
      <c r="I17" s="13">
        <f>MIN((($B$6+(IF(EnemyInfoCasual!$C21=1,0.005,0))-($B$6*(IF(EnemyInfoCasual!$C21=1,0.005,0))))*PlayerInfo!$B$4)*EnemyInfoCasual!H21,1)</f>
        <v>1.3980000000000001E-2</v>
      </c>
      <c r="J17" s="13">
        <f t="shared" si="1"/>
        <v>0.86842799999999998</v>
      </c>
      <c r="K17" s="14">
        <f t="shared" si="2"/>
        <v>0.86493674399999998</v>
      </c>
      <c r="L17" s="16">
        <f t="shared" si="3"/>
        <v>1194.5435795999999</v>
      </c>
      <c r="M17" s="16">
        <f t="shared" si="4"/>
        <v>1554.8953215650399</v>
      </c>
      <c r="N17" s="16">
        <f>EnemyInfoCasual!F21</f>
        <v>200</v>
      </c>
      <c r="O17" s="16">
        <f>N17*PlayerInfo!$B$10</f>
        <v>200</v>
      </c>
      <c r="P17" s="16">
        <f>N17*PlayerInfo!$B$10*1.2*EnemyInfoCasual!H21</f>
        <v>240</v>
      </c>
      <c r="Q17" s="16">
        <f>N17*PlayerInfo!$B$10*1.2*1.5*EnemyInfoCasual!H21</f>
        <v>360</v>
      </c>
      <c r="R17" s="16">
        <f t="shared" si="5"/>
        <v>206.7576</v>
      </c>
      <c r="S17" s="16">
        <f t="shared" si="6"/>
        <v>331.98743808000006</v>
      </c>
      <c r="T17" s="16">
        <f>EnemyInfoCasual!G21</f>
        <v>100</v>
      </c>
      <c r="U17" s="16">
        <f>T17*PlayerInfo!$B$11</f>
        <v>100</v>
      </c>
      <c r="V17" s="16">
        <f>T17*PlayerInfo!$B$11*1.2*EnemyInfoCasual!H21</f>
        <v>120</v>
      </c>
      <c r="W17" s="16">
        <f>T17*PlayerInfo!$B$11*1.2*1.5*EnemyInfoCasual!H21</f>
        <v>180</v>
      </c>
      <c r="X17" s="16">
        <f t="shared" si="7"/>
        <v>103.3788</v>
      </c>
      <c r="Y17" s="16">
        <f t="shared" si="8"/>
        <v>165.99371904000003</v>
      </c>
    </row>
    <row r="18" spans="1:26">
      <c r="A18" s="4" t="s">
        <v>51</v>
      </c>
      <c r="B18">
        <f>EnemyInfoCasual!E22</f>
        <v>2480</v>
      </c>
      <c r="C18">
        <f>(B18+(IF(EnemyInfoCasual!I22=1,PlayerInfo!$B$5,0)))*(PlayerInfo!$B$1)*(EnemyInfoCasual!L22+1)</f>
        <v>4017.6000000000004</v>
      </c>
      <c r="D18">
        <f>(B18+(IF(EnemyInfoCasual!I22=1,PlayerInfo!$B$5,0))+PlayerInfo!$B$6)*(PlayerInfo!$B$1)*(EnemyInfoCasual!L22+1)*EnemyInfoCasual!H22</f>
        <v>4017.6000000000004</v>
      </c>
      <c r="E18">
        <f>(B18+(IF(EnemyInfoCasual!I22=1,PlayerInfo!$B$5,0))+PlayerInfo!$B$6+PlayerInfo!$B$7)*(PlayerInfo!$B$1)*(EnemyInfoCasual!L22+1)*1.2*EnemyInfoCasual!H22</f>
        <v>4821.12</v>
      </c>
      <c r="F18" s="13">
        <f t="shared" si="0"/>
        <v>5.2578947368421051E-2</v>
      </c>
      <c r="G18" s="13">
        <f>MIN((($B$4+(IF(EnemyInfoCasual!$C22=1,0.05,0))-($B$4*(IF(EnemyInfoCasual!$C22=1,0.05,0))))*PlayerInfo!$B$3)*EnemyInfoCasual!H22,1)</f>
        <v>0.12279999999999999</v>
      </c>
      <c r="H18" s="13">
        <f>MIN((($B$5+(IF(EnemyInfoCasual!$C22=1,0.005,0))-($B$5*(IF(EnemyInfoCasual!$C22=1,0.005,0))))*PlayerInfo!$B$4)*EnemyInfoCasual!H22,1)</f>
        <v>0.01</v>
      </c>
      <c r="I18" s="13">
        <f>MIN((($B$6+(IF(EnemyInfoCasual!$C22=1,0.005,0))-($B$6*(IF(EnemyInfoCasual!$C22=1,0.005,0))))*PlayerInfo!$B$4)*EnemyInfoCasual!H22,1)</f>
        <v>1.3980000000000001E-2</v>
      </c>
      <c r="J18" s="13">
        <f t="shared" si="1"/>
        <v>0.86842799999999998</v>
      </c>
      <c r="K18" s="14">
        <f t="shared" si="2"/>
        <v>0.86493674399999998</v>
      </c>
      <c r="L18" s="16">
        <f t="shared" si="3"/>
        <v>4030.5688128000006</v>
      </c>
      <c r="M18" s="16">
        <f t="shared" si="4"/>
        <v>5246.44952038272</v>
      </c>
      <c r="N18" s="16">
        <f>EnemyInfoCasual!F22</f>
        <v>910</v>
      </c>
      <c r="O18" s="16">
        <f>N18*PlayerInfo!$B$10</f>
        <v>910</v>
      </c>
      <c r="P18" s="16">
        <f>N18*PlayerInfo!$B$10*1.2*EnemyInfoCasual!H22</f>
        <v>1092</v>
      </c>
      <c r="Q18" s="16">
        <f>N18*PlayerInfo!$B$10*1.2*1.5*EnemyInfoCasual!H22</f>
        <v>1638</v>
      </c>
      <c r="R18" s="16">
        <f t="shared" si="5"/>
        <v>940.74707999999998</v>
      </c>
      <c r="S18" s="16">
        <f t="shared" si="6"/>
        <v>1510.5428432639999</v>
      </c>
      <c r="T18" s="16">
        <f>EnemyInfoCasual!G22</f>
        <v>400</v>
      </c>
      <c r="U18" s="16">
        <f>T18*PlayerInfo!$B$11</f>
        <v>400</v>
      </c>
      <c r="V18" s="16">
        <f>T18*PlayerInfo!$B$11*1.2*EnemyInfoCasual!H22</f>
        <v>480</v>
      </c>
      <c r="W18" s="16">
        <f>T18*PlayerInfo!$B$11*1.2*1.5*EnemyInfoCasual!H22</f>
        <v>720</v>
      </c>
      <c r="X18" s="16">
        <f t="shared" si="7"/>
        <v>413.51519999999999</v>
      </c>
      <c r="Y18" s="16">
        <f t="shared" si="8"/>
        <v>663.97487616000012</v>
      </c>
    </row>
    <row r="19" spans="1:26">
      <c r="A19" s="4" t="s">
        <v>39</v>
      </c>
      <c r="B19">
        <f>EnemyInfoCasual!E23</f>
        <v>750</v>
      </c>
      <c r="C19">
        <f>(B19+(IF(EnemyInfoCasual!I23=1,PlayerInfo!$B$5,0)))*(PlayerInfo!$B$1)*(EnemyInfoCasual!L23+1)</f>
        <v>1215</v>
      </c>
      <c r="D19">
        <f>(B19+(IF(EnemyInfoCasual!I23=1,PlayerInfo!$B$5,0))+PlayerInfo!$B$6)*(PlayerInfo!$B$1)*(EnemyInfoCasual!L23+1)*EnemyInfoCasual!H23</f>
        <v>1215</v>
      </c>
      <c r="E19">
        <f>(B19+(IF(EnemyInfoCasual!I23=1,PlayerInfo!$B$5,0))+PlayerInfo!$B$6+PlayerInfo!$B$7)*(PlayerInfo!$B$1)*(EnemyInfoCasual!L23+1)*1.2*EnemyInfoCasual!H23</f>
        <v>1458</v>
      </c>
      <c r="F19" s="13">
        <f t="shared" si="0"/>
        <v>5.2578947368421051E-2</v>
      </c>
      <c r="G19" s="13">
        <f>MIN((($B$4+(IF(EnemyInfoCasual!$C23=1,0.05,0))-($B$4*(IF(EnemyInfoCasual!$C23=1,0.05,0))))*PlayerInfo!$B$3)*EnemyInfoCasual!H23,1)</f>
        <v>0.12279999999999999</v>
      </c>
      <c r="H19" s="13">
        <f>MIN((($B$5+(IF(EnemyInfoCasual!$C23=1,0.005,0))-($B$5*(IF(EnemyInfoCasual!$C23=1,0.005,0))))*PlayerInfo!$B$4)*EnemyInfoCasual!H23,1)</f>
        <v>0.01</v>
      </c>
      <c r="I19" s="13">
        <f>MIN((($B$6+(IF(EnemyInfoCasual!$C23=1,0.005,0))-($B$6*(IF(EnemyInfoCasual!$C23=1,0.005,0))))*PlayerInfo!$B$4)*EnemyInfoCasual!H23,1)</f>
        <v>1.3980000000000001E-2</v>
      </c>
      <c r="J19" s="13">
        <f t="shared" si="1"/>
        <v>0.86842799999999998</v>
      </c>
      <c r="K19" s="14">
        <f t="shared" si="2"/>
        <v>0.86493674399999998</v>
      </c>
      <c r="L19" s="16">
        <f t="shared" si="3"/>
        <v>1218.92202</v>
      </c>
      <c r="M19" s="16">
        <f t="shared" si="4"/>
        <v>1586.6278791479999</v>
      </c>
      <c r="N19" s="16">
        <f>EnemyInfoCasual!F23</f>
        <v>205</v>
      </c>
      <c r="O19" s="16">
        <f>N19*PlayerInfo!$B$10</f>
        <v>205</v>
      </c>
      <c r="P19" s="16">
        <f>N19*PlayerInfo!$B$10*1.2*EnemyInfoCasual!H23</f>
        <v>246</v>
      </c>
      <c r="Q19" s="16">
        <f>N19*PlayerInfo!$B$10*1.2*1.5*EnemyInfoCasual!H23</f>
        <v>369</v>
      </c>
      <c r="R19" s="16">
        <f t="shared" si="5"/>
        <v>211.92653999999999</v>
      </c>
      <c r="S19" s="16">
        <f t="shared" si="6"/>
        <v>340.28712403200007</v>
      </c>
      <c r="T19" s="16">
        <f>EnemyInfoCasual!G23</f>
        <v>100</v>
      </c>
      <c r="U19" s="16">
        <f>T19*PlayerInfo!$B$11</f>
        <v>100</v>
      </c>
      <c r="V19" s="16">
        <f>T19*PlayerInfo!$B$11*1.2*EnemyInfoCasual!H23</f>
        <v>120</v>
      </c>
      <c r="W19" s="16">
        <f>T19*PlayerInfo!$B$11*1.2*1.5*EnemyInfoCasual!H23</f>
        <v>180</v>
      </c>
      <c r="X19" s="16">
        <f t="shared" si="7"/>
        <v>103.3788</v>
      </c>
      <c r="Y19" s="16">
        <f t="shared" si="8"/>
        <v>165.99371904000003</v>
      </c>
    </row>
    <row r="20" spans="1:26">
      <c r="A20" s="4" t="s">
        <v>40</v>
      </c>
      <c r="B20">
        <f>EnemyInfoCasual!E24</f>
        <v>765</v>
      </c>
      <c r="C20">
        <f>(B20+(IF(EnemyInfoCasual!I24=1,PlayerInfo!$B$5,0)))*(PlayerInfo!$B$1)*(EnemyInfoCasual!L24+1)</f>
        <v>1239.3000000000002</v>
      </c>
      <c r="D20">
        <f>(B20+(IF(EnemyInfoCasual!I24=1,PlayerInfo!$B$5,0))+PlayerInfo!$B$6)*(PlayerInfo!$B$1)*(EnemyInfoCasual!L24+1)*EnemyInfoCasual!H24</f>
        <v>1239.3000000000002</v>
      </c>
      <c r="E20">
        <f>(B20+(IF(EnemyInfoCasual!I24=1,PlayerInfo!$B$5,0))+PlayerInfo!$B$6+PlayerInfo!$B$7)*(PlayerInfo!$B$1)*(EnemyInfoCasual!L24+1)*1.2*EnemyInfoCasual!H24</f>
        <v>1487.16</v>
      </c>
      <c r="F20" s="13">
        <f t="shared" si="0"/>
        <v>5.2578947368421051E-2</v>
      </c>
      <c r="G20" s="13">
        <f>MIN((($B$4+(IF(EnemyInfoCasual!$C24=1,0.05,0))-($B$4*(IF(EnemyInfoCasual!$C24=1,0.05,0))))*PlayerInfo!$B$3)*EnemyInfoCasual!H24,1)</f>
        <v>0.12279999999999999</v>
      </c>
      <c r="H20" s="13">
        <f>MIN((($B$5+(IF(EnemyInfoCasual!$C24=1,0.005,0))-($B$5*(IF(EnemyInfoCasual!$C24=1,0.005,0))))*PlayerInfo!$B$4)*EnemyInfoCasual!H24,1)</f>
        <v>0.01</v>
      </c>
      <c r="I20" s="13">
        <f>MIN((($B$6+(IF(EnemyInfoCasual!$C24=1,0.005,0))-($B$6*(IF(EnemyInfoCasual!$C24=1,0.005,0))))*PlayerInfo!$B$4)*EnemyInfoCasual!H24,1)</f>
        <v>1.3980000000000001E-2</v>
      </c>
      <c r="J20" s="13">
        <f t="shared" si="1"/>
        <v>0.86842799999999998</v>
      </c>
      <c r="K20" s="14">
        <f t="shared" si="2"/>
        <v>0.86493674399999998</v>
      </c>
      <c r="L20" s="16">
        <f t="shared" si="3"/>
        <v>1243.3004604</v>
      </c>
      <c r="M20" s="16">
        <f t="shared" si="4"/>
        <v>1618.3604367309604</v>
      </c>
      <c r="N20" s="16">
        <f>EnemyInfoCasual!F24</f>
        <v>210</v>
      </c>
      <c r="O20" s="16">
        <f>N20*PlayerInfo!$B$10</f>
        <v>210</v>
      </c>
      <c r="P20" s="16">
        <f>N20*PlayerInfo!$B$10*1.2*EnemyInfoCasual!H24</f>
        <v>252</v>
      </c>
      <c r="Q20" s="16">
        <f>N20*PlayerInfo!$B$10*1.2*1.5*EnemyInfoCasual!H24</f>
        <v>378</v>
      </c>
      <c r="R20" s="16">
        <f t="shared" si="5"/>
        <v>217.09547999999998</v>
      </c>
      <c r="S20" s="16">
        <f t="shared" si="6"/>
        <v>348.58680998400001</v>
      </c>
      <c r="T20" s="16">
        <f>EnemyInfoCasual!G24</f>
        <v>100</v>
      </c>
      <c r="U20" s="16">
        <f>T20*PlayerInfo!$B$11</f>
        <v>100</v>
      </c>
      <c r="V20" s="16">
        <f>T20*PlayerInfo!$B$11*1.2*EnemyInfoCasual!H24</f>
        <v>120</v>
      </c>
      <c r="W20" s="16">
        <f>T20*PlayerInfo!$B$11*1.2*1.5*EnemyInfoCasual!H24</f>
        <v>180</v>
      </c>
      <c r="X20" s="16">
        <f t="shared" si="7"/>
        <v>103.3788</v>
      </c>
      <c r="Y20" s="16">
        <f t="shared" si="8"/>
        <v>165.99371904000003</v>
      </c>
    </row>
    <row r="21" spans="1:26">
      <c r="A21" s="4" t="s">
        <v>41</v>
      </c>
      <c r="B21">
        <f>EnemyInfoCasual!E25</f>
        <v>780</v>
      </c>
      <c r="C21">
        <f>(B21+(IF(EnemyInfoCasual!I25=1,PlayerInfo!$B$5,0)))*(PlayerInfo!$B$1)*(EnemyInfoCasual!L25+1)</f>
        <v>1263.6000000000001</v>
      </c>
      <c r="D21">
        <f>(B21+(IF(EnemyInfoCasual!I25=1,PlayerInfo!$B$5,0))+PlayerInfo!$B$6)*(PlayerInfo!$B$1)*(EnemyInfoCasual!L25+1)*EnemyInfoCasual!H25</f>
        <v>1263.6000000000001</v>
      </c>
      <c r="E21">
        <f>(B21+(IF(EnemyInfoCasual!I25=1,PlayerInfo!$B$5,0))+PlayerInfo!$B$6+PlayerInfo!$B$7)*(PlayerInfo!$B$1)*(EnemyInfoCasual!L25+1)*1.2*EnemyInfoCasual!H25</f>
        <v>1516.3200000000002</v>
      </c>
      <c r="F21" s="13">
        <f t="shared" si="0"/>
        <v>5.2578947368421051E-2</v>
      </c>
      <c r="G21" s="13">
        <f>MIN((($B$4+(IF(EnemyInfoCasual!$C25=1,0.05,0))-($B$4*(IF(EnemyInfoCasual!$C25=1,0.05,0))))*PlayerInfo!$B$3)*EnemyInfoCasual!H25,1)</f>
        <v>0.12279999999999999</v>
      </c>
      <c r="H21" s="13">
        <f>MIN((($B$5+(IF(EnemyInfoCasual!$C25=1,0.005,0))-($B$5*(IF(EnemyInfoCasual!$C25=1,0.005,0))))*PlayerInfo!$B$4)*EnemyInfoCasual!H25,1)</f>
        <v>0.01</v>
      </c>
      <c r="I21" s="13">
        <f>MIN((($B$6+(IF(EnemyInfoCasual!$C25=1,0.005,0))-($B$6*(IF(EnemyInfoCasual!$C25=1,0.005,0))))*PlayerInfo!$B$4)*EnemyInfoCasual!H25,1)</f>
        <v>1.3980000000000001E-2</v>
      </c>
      <c r="J21" s="13">
        <f t="shared" si="1"/>
        <v>0.86842799999999998</v>
      </c>
      <c r="K21" s="14">
        <f t="shared" si="2"/>
        <v>0.86493674399999998</v>
      </c>
      <c r="L21" s="16">
        <f t="shared" si="3"/>
        <v>1267.6789008000001</v>
      </c>
      <c r="M21" s="16">
        <f t="shared" si="4"/>
        <v>1650.0929943139204</v>
      </c>
      <c r="N21" s="16">
        <f>EnemyInfoCasual!F25</f>
        <v>215</v>
      </c>
      <c r="O21" s="16">
        <f>N21*PlayerInfo!$B$10</f>
        <v>215</v>
      </c>
      <c r="P21" s="16">
        <f>N21*PlayerInfo!$B$10*1.2*EnemyInfoCasual!H25</f>
        <v>258</v>
      </c>
      <c r="Q21" s="16">
        <f>N21*PlayerInfo!$B$10*1.2*1.5*EnemyInfoCasual!H25</f>
        <v>387</v>
      </c>
      <c r="R21" s="16">
        <f t="shared" si="5"/>
        <v>222.26442</v>
      </c>
      <c r="S21" s="16">
        <f t="shared" si="6"/>
        <v>356.88649593600002</v>
      </c>
      <c r="T21" s="16">
        <f>EnemyInfoCasual!G25</f>
        <v>100</v>
      </c>
      <c r="U21" s="16">
        <f>T21*PlayerInfo!$B$11</f>
        <v>100</v>
      </c>
      <c r="V21" s="16">
        <f>T21*PlayerInfo!$B$11*1.2*EnemyInfoCasual!H25</f>
        <v>120</v>
      </c>
      <c r="W21" s="16">
        <f>T21*PlayerInfo!$B$11*1.2*1.5*EnemyInfoCasual!H25</f>
        <v>180</v>
      </c>
      <c r="X21" s="16">
        <f t="shared" si="7"/>
        <v>103.3788</v>
      </c>
      <c r="Y21" s="16">
        <f t="shared" si="8"/>
        <v>165.99371904000003</v>
      </c>
    </row>
    <row r="22" spans="1:26">
      <c r="A22" s="4" t="s">
        <v>58</v>
      </c>
      <c r="B22">
        <f>EnemyInfoCasual!E26</f>
        <v>2680</v>
      </c>
      <c r="C22">
        <f>(B22+(IF(EnemyInfoCasual!I26=1,PlayerInfo!$B$5,0)))*(PlayerInfo!$B$1)*(EnemyInfoCasual!L26+1)</f>
        <v>4341.6000000000004</v>
      </c>
      <c r="D22">
        <f>(B22+(IF(EnemyInfoCasual!I26=1,PlayerInfo!$B$5,0))+PlayerInfo!$B$6)*(PlayerInfo!$B$1)*(EnemyInfoCasual!L26+1)*EnemyInfoCasual!H26</f>
        <v>4341.6000000000004</v>
      </c>
      <c r="E22">
        <f>(B22+(IF(EnemyInfoCasual!I26=1,PlayerInfo!$B$5,0))+PlayerInfo!$B$6+PlayerInfo!$B$7)*(PlayerInfo!$B$1)*(EnemyInfoCasual!L26+1)*1.2*EnemyInfoCasual!H26</f>
        <v>5209.92</v>
      </c>
      <c r="F22" s="13">
        <f t="shared" si="0"/>
        <v>5.2578947368421051E-2</v>
      </c>
      <c r="G22" s="13">
        <f>MIN((($B$4+(IF(EnemyInfoCasual!$C26=1,0.05,0))-($B$4*(IF(EnemyInfoCasual!$C26=1,0.05,0))))*PlayerInfo!$B$3)*EnemyInfoCasual!H26,1)</f>
        <v>0.12279999999999999</v>
      </c>
      <c r="H22" s="13">
        <f>MIN((($B$5+(IF(EnemyInfoCasual!$C26=1,0.005,0))-($B$5*(IF(EnemyInfoCasual!$C26=1,0.005,0))))*PlayerInfo!$B$4)*EnemyInfoCasual!H26,1)</f>
        <v>0.01</v>
      </c>
      <c r="I22" s="13">
        <f>MIN((($B$6+(IF(EnemyInfoCasual!$C26=1,0.005,0))-($B$6*(IF(EnemyInfoCasual!$C26=1,0.005,0))))*PlayerInfo!$B$4)*EnemyInfoCasual!H26,1)</f>
        <v>1.3980000000000001E-2</v>
      </c>
      <c r="J22" s="13">
        <f t="shared" si="1"/>
        <v>0.86842799999999998</v>
      </c>
      <c r="K22" s="14">
        <f t="shared" si="2"/>
        <v>0.86493674399999998</v>
      </c>
      <c r="L22" s="16">
        <f t="shared" si="3"/>
        <v>4355.6146847999998</v>
      </c>
      <c r="M22" s="16">
        <f t="shared" si="4"/>
        <v>5669.5502881555212</v>
      </c>
      <c r="N22" s="16">
        <f>EnemyInfoCasual!F26</f>
        <v>990</v>
      </c>
      <c r="O22" s="16">
        <f>N22*PlayerInfo!$B$10</f>
        <v>990</v>
      </c>
      <c r="P22" s="16">
        <f>N22*PlayerInfo!$B$10*1.2*EnemyInfoCasual!H26</f>
        <v>1188</v>
      </c>
      <c r="Q22" s="16">
        <f>N22*PlayerInfo!$B$10*1.2*1.5*EnemyInfoCasual!H26</f>
        <v>1782</v>
      </c>
      <c r="R22" s="16">
        <f t="shared" si="5"/>
        <v>1023.45012</v>
      </c>
      <c r="S22" s="16">
        <f t="shared" si="6"/>
        <v>1643.337818496</v>
      </c>
      <c r="T22" s="16">
        <f>EnemyInfoCasual!G26</f>
        <v>400</v>
      </c>
      <c r="U22" s="16">
        <f>T22*PlayerInfo!$B$11</f>
        <v>400</v>
      </c>
      <c r="V22" s="16">
        <f>T22*PlayerInfo!$B$11*1.2*EnemyInfoCasual!H26</f>
        <v>480</v>
      </c>
      <c r="W22" s="16">
        <f>T22*PlayerInfo!$B$11*1.2*1.5*EnemyInfoCasual!H26</f>
        <v>720</v>
      </c>
      <c r="X22" s="16">
        <f t="shared" si="7"/>
        <v>413.51519999999999</v>
      </c>
      <c r="Y22" s="16">
        <f t="shared" si="8"/>
        <v>663.97487616000012</v>
      </c>
    </row>
    <row r="23" spans="1:26">
      <c r="A23" s="4" t="s">
        <v>43</v>
      </c>
      <c r="B23">
        <f>EnemyInfoCasual!E27</f>
        <v>790</v>
      </c>
      <c r="C23">
        <f>(B23+(IF(EnemyInfoCasual!I27=1,PlayerInfo!$B$5,0)))*(PlayerInfo!$B$1)*(EnemyInfoCasual!L27+1)</f>
        <v>1279.8000000000002</v>
      </c>
      <c r="D23">
        <f>(B23+(IF(EnemyInfoCasual!I27=1,PlayerInfo!$B$5,0))+PlayerInfo!$B$6)*(PlayerInfo!$B$1)*(EnemyInfoCasual!L27+1)*EnemyInfoCasual!H27</f>
        <v>1279.8000000000002</v>
      </c>
      <c r="E23">
        <f>(B23+(IF(EnemyInfoCasual!I27=1,PlayerInfo!$B$5,0))+PlayerInfo!$B$6+PlayerInfo!$B$7)*(PlayerInfo!$B$1)*(EnemyInfoCasual!L27+1)*1.2*EnemyInfoCasual!H27</f>
        <v>1535.7600000000002</v>
      </c>
      <c r="F23" s="13">
        <f t="shared" si="0"/>
        <v>5.2578947368421051E-2</v>
      </c>
      <c r="G23" s="13">
        <f>MIN((($B$4+(IF(EnemyInfoCasual!$C27=1,0.05,0))-($B$4*(IF(EnemyInfoCasual!$C27=1,0.05,0))))*PlayerInfo!$B$3)*EnemyInfoCasual!H27,1)</f>
        <v>0.12279999999999999</v>
      </c>
      <c r="H23" s="13">
        <f>MIN((($B$5+(IF(EnemyInfoCasual!$C27=1,0.005,0))-($B$5*(IF(EnemyInfoCasual!$C27=1,0.005,0))))*PlayerInfo!$B$4)*EnemyInfoCasual!H27,1)</f>
        <v>0.01</v>
      </c>
      <c r="I23" s="13">
        <f>MIN((($B$6+(IF(EnemyInfoCasual!$C27=1,0.005,0))-($B$6*(IF(EnemyInfoCasual!$C27=1,0.005,0))))*PlayerInfo!$B$4)*EnemyInfoCasual!H27,1)</f>
        <v>1.3980000000000001E-2</v>
      </c>
      <c r="J23" s="13">
        <f t="shared" si="1"/>
        <v>0.86842799999999998</v>
      </c>
      <c r="K23" s="14">
        <f t="shared" si="2"/>
        <v>0.86493674399999998</v>
      </c>
      <c r="L23" s="16">
        <f t="shared" si="3"/>
        <v>1283.9311944000003</v>
      </c>
      <c r="M23" s="16">
        <f t="shared" si="4"/>
        <v>1671.2480327025601</v>
      </c>
      <c r="N23" s="16">
        <f>EnemyInfoCasual!F27</f>
        <v>215</v>
      </c>
      <c r="O23" s="16">
        <f>N23*PlayerInfo!$B$10</f>
        <v>215</v>
      </c>
      <c r="P23" s="16">
        <f>N23*PlayerInfo!$B$10*1.2*EnemyInfoCasual!H27</f>
        <v>258</v>
      </c>
      <c r="Q23" s="16">
        <f>N23*PlayerInfo!$B$10*1.2*1.5*EnemyInfoCasual!H27</f>
        <v>387</v>
      </c>
      <c r="R23" s="16">
        <f t="shared" si="5"/>
        <v>222.26442</v>
      </c>
      <c r="S23" s="16">
        <f t="shared" si="6"/>
        <v>356.88649593600002</v>
      </c>
      <c r="T23" s="16">
        <f>EnemyInfoCasual!G27</f>
        <v>100</v>
      </c>
      <c r="U23" s="16">
        <f>T23*PlayerInfo!$B$11</f>
        <v>100</v>
      </c>
      <c r="V23" s="16">
        <f>T23*PlayerInfo!$B$11*1.2*EnemyInfoCasual!H27</f>
        <v>120</v>
      </c>
      <c r="W23" s="16">
        <f>T23*PlayerInfo!$B$11*1.2*1.5*EnemyInfoCasual!H27</f>
        <v>180</v>
      </c>
      <c r="X23" s="16">
        <f t="shared" si="7"/>
        <v>103.3788</v>
      </c>
      <c r="Y23" s="16">
        <f t="shared" si="8"/>
        <v>165.99371904000003</v>
      </c>
    </row>
    <row r="24" spans="1:26">
      <c r="A24" s="4" t="s">
        <v>49</v>
      </c>
      <c r="B24">
        <f>EnemyInfoCasual!E28</f>
        <v>805</v>
      </c>
      <c r="C24">
        <f>(B24+(IF(EnemyInfoCasual!I28=1,PlayerInfo!$B$5,0)))*(PlayerInfo!$B$1)*(EnemyInfoCasual!L28+1)</f>
        <v>1304.1000000000001</v>
      </c>
      <c r="D24">
        <f>(B24+(IF(EnemyInfoCasual!I28=1,PlayerInfo!$B$5,0))+PlayerInfo!$B$6)*(PlayerInfo!$B$1)*(EnemyInfoCasual!L28+1)*EnemyInfoCasual!H28</f>
        <v>1304.1000000000001</v>
      </c>
      <c r="E24">
        <f>(B24+(IF(EnemyInfoCasual!I28=1,PlayerInfo!$B$5,0))+PlayerInfo!$B$6+PlayerInfo!$B$7)*(PlayerInfo!$B$1)*(EnemyInfoCasual!L28+1)*1.2*EnemyInfoCasual!H28</f>
        <v>1564.92</v>
      </c>
      <c r="F24" s="13">
        <f t="shared" si="0"/>
        <v>5.2578947368421051E-2</v>
      </c>
      <c r="G24" s="13">
        <f>MIN((($B$4+(IF(EnemyInfoCasual!$C28=1,0.05,0))-($B$4*(IF(EnemyInfoCasual!$C28=1,0.05,0))))*PlayerInfo!$B$3)*EnemyInfoCasual!H28,1)</f>
        <v>0.12279999999999999</v>
      </c>
      <c r="H24" s="13">
        <f>MIN((($B$5+(IF(EnemyInfoCasual!$C28=1,0.005,0))-($B$5*(IF(EnemyInfoCasual!$C28=1,0.005,0))))*PlayerInfo!$B$4)*EnemyInfoCasual!H28,1)</f>
        <v>0.01</v>
      </c>
      <c r="I24" s="13">
        <f>MIN((($B$6+(IF(EnemyInfoCasual!$C28=1,0.005,0))-($B$6*(IF(EnemyInfoCasual!$C28=1,0.005,0))))*PlayerInfo!$B$4)*EnemyInfoCasual!H28,1)</f>
        <v>1.3980000000000001E-2</v>
      </c>
      <c r="J24" s="13">
        <f t="shared" si="1"/>
        <v>0.86842799999999998</v>
      </c>
      <c r="K24" s="14">
        <f t="shared" si="2"/>
        <v>0.86493674399999998</v>
      </c>
      <c r="L24" s="16">
        <f t="shared" si="3"/>
        <v>1308.3096348000001</v>
      </c>
      <c r="M24" s="16">
        <f t="shared" si="4"/>
        <v>1702.9805902855201</v>
      </c>
      <c r="N24" s="16">
        <f>EnemyInfoCasual!F28</f>
        <v>220</v>
      </c>
      <c r="O24" s="16">
        <f>N24*PlayerInfo!$B$10</f>
        <v>220</v>
      </c>
      <c r="P24" s="16">
        <f>N24*PlayerInfo!$B$10*1.2*EnemyInfoCasual!H28</f>
        <v>264</v>
      </c>
      <c r="Q24" s="16">
        <f>N24*PlayerInfo!$B$10*1.2*1.5*EnemyInfoCasual!H28</f>
        <v>396</v>
      </c>
      <c r="R24" s="16">
        <f t="shared" si="5"/>
        <v>227.43335999999999</v>
      </c>
      <c r="S24" s="16">
        <f t="shared" si="6"/>
        <v>365.18618188799996</v>
      </c>
      <c r="T24" s="16">
        <f>EnemyInfoCasual!G28</f>
        <v>100</v>
      </c>
      <c r="U24" s="16">
        <f>T24*PlayerInfo!$B$11</f>
        <v>100</v>
      </c>
      <c r="V24" s="16">
        <f>T24*PlayerInfo!$B$11*1.2*EnemyInfoCasual!H28</f>
        <v>120</v>
      </c>
      <c r="W24" s="16">
        <f>T24*PlayerInfo!$B$11*1.2*1.5*EnemyInfoCasual!H28</f>
        <v>180</v>
      </c>
      <c r="X24" s="16">
        <f t="shared" si="7"/>
        <v>103.3788</v>
      </c>
      <c r="Y24" s="16">
        <f t="shared" si="8"/>
        <v>165.99371904000003</v>
      </c>
    </row>
    <row r="25" spans="1:26">
      <c r="A25" s="4" t="s">
        <v>50</v>
      </c>
      <c r="B25">
        <f>EnemyInfoCasual!E29</f>
        <v>810</v>
      </c>
      <c r="C25">
        <f>(B25+(IF(EnemyInfoCasual!I29=1,PlayerInfo!$B$5,0)))*(PlayerInfo!$B$1)*(EnemyInfoCasual!L29+1)</f>
        <v>1312.2</v>
      </c>
      <c r="D25">
        <f>(B25+(IF(EnemyInfoCasual!I29=1,PlayerInfo!$B$5,0))+PlayerInfo!$B$6)*(PlayerInfo!$B$1)*(EnemyInfoCasual!L29+1)*EnemyInfoCasual!H29</f>
        <v>1312.2</v>
      </c>
      <c r="E25">
        <f>(B25+(IF(EnemyInfoCasual!I29=1,PlayerInfo!$B$5,0))+PlayerInfo!$B$6+PlayerInfo!$B$7)*(PlayerInfo!$B$1)*(EnemyInfoCasual!L29+1)*1.2*EnemyInfoCasual!H29</f>
        <v>1574.64</v>
      </c>
      <c r="F25" s="13">
        <f t="shared" si="0"/>
        <v>5.2578947368421051E-2</v>
      </c>
      <c r="G25" s="13">
        <f>MIN((($B$4+(IF(EnemyInfoCasual!$C29=1,0.05,0))-($B$4*(IF(EnemyInfoCasual!$C29=1,0.05,0))))*PlayerInfo!$B$3)*EnemyInfoCasual!H29,1)</f>
        <v>0.12279999999999999</v>
      </c>
      <c r="H25" s="13">
        <f>MIN((($B$5+(IF(EnemyInfoCasual!$C29=1,0.005,0))-($B$5*(IF(EnemyInfoCasual!$C29=1,0.005,0))))*PlayerInfo!$B$4)*EnemyInfoCasual!H29,1)</f>
        <v>0.01</v>
      </c>
      <c r="I25" s="13">
        <f>MIN((($B$6+(IF(EnemyInfoCasual!$C29=1,0.005,0))-($B$6*(IF(EnemyInfoCasual!$C29=1,0.005,0))))*PlayerInfo!$B$4)*EnemyInfoCasual!H29,1)</f>
        <v>1.3980000000000001E-2</v>
      </c>
      <c r="J25" s="13">
        <f t="shared" si="1"/>
        <v>0.86842799999999998</v>
      </c>
      <c r="K25" s="14">
        <f t="shared" si="2"/>
        <v>0.86493674399999998</v>
      </c>
      <c r="L25" s="16">
        <f t="shared" si="3"/>
        <v>1316.4357815999999</v>
      </c>
      <c r="M25" s="16">
        <f t="shared" si="4"/>
        <v>1713.5581094798399</v>
      </c>
      <c r="N25" s="16">
        <f>EnemyInfoCasual!F29</f>
        <v>220</v>
      </c>
      <c r="O25" s="16">
        <f>N25*PlayerInfo!$B$10</f>
        <v>220</v>
      </c>
      <c r="P25" s="16">
        <f>N25*PlayerInfo!$B$10*1.2*EnemyInfoCasual!H29</f>
        <v>264</v>
      </c>
      <c r="Q25" s="16">
        <f>N25*PlayerInfo!$B$10*1.2*1.5*EnemyInfoCasual!H29</f>
        <v>396</v>
      </c>
      <c r="R25" s="16">
        <f t="shared" si="5"/>
        <v>227.43335999999999</v>
      </c>
      <c r="S25" s="16">
        <f t="shared" si="6"/>
        <v>365.18618188799996</v>
      </c>
      <c r="T25" s="16">
        <f>EnemyInfoCasual!G29</f>
        <v>100</v>
      </c>
      <c r="U25" s="16">
        <f>T25*PlayerInfo!$B$11</f>
        <v>100</v>
      </c>
      <c r="V25" s="16">
        <f>T25*PlayerInfo!$B$11*1.2*EnemyInfoCasual!H29</f>
        <v>120</v>
      </c>
      <c r="W25" s="16">
        <f>T25*PlayerInfo!$B$11*1.2*1.5*EnemyInfoCasual!H29</f>
        <v>180</v>
      </c>
      <c r="X25" s="16">
        <f t="shared" si="7"/>
        <v>103.3788</v>
      </c>
      <c r="Y25" s="16">
        <f t="shared" si="8"/>
        <v>165.99371904000003</v>
      </c>
    </row>
    <row r="26" spans="1:26">
      <c r="A26" s="4" t="s">
        <v>52</v>
      </c>
      <c r="B26">
        <f>EnemyInfoCasual!E30</f>
        <v>825</v>
      </c>
      <c r="C26">
        <f>(B26+(IF(EnemyInfoCasual!I30=1,PlayerInfo!$B$5,0)))*(PlayerInfo!$B$1)*(EnemyInfoCasual!L30+1)</f>
        <v>1336.5</v>
      </c>
      <c r="D26">
        <f>(B26+(IF(EnemyInfoCasual!I30=1,PlayerInfo!$B$5,0))+PlayerInfo!$B$6)*(PlayerInfo!$B$1)*(EnemyInfoCasual!L30+1)*EnemyInfoCasual!H30</f>
        <v>1336.5</v>
      </c>
      <c r="E26">
        <f>(B26+(IF(EnemyInfoCasual!I30=1,PlayerInfo!$B$5,0))+PlayerInfo!$B$6+PlayerInfo!$B$7)*(PlayerInfo!$B$1)*(EnemyInfoCasual!L30+1)*1.2*EnemyInfoCasual!H30</f>
        <v>1603.8</v>
      </c>
      <c r="F26" s="13">
        <f t="shared" si="0"/>
        <v>5.2578947368421051E-2</v>
      </c>
      <c r="G26" s="13">
        <f>MIN((($B$4+(IF(EnemyInfoCasual!$C30=1,0.05,0))-($B$4*(IF(EnemyInfoCasual!$C30=1,0.05,0))))*PlayerInfo!$B$3)*EnemyInfoCasual!H30,1)</f>
        <v>0.12279999999999999</v>
      </c>
      <c r="H26" s="13">
        <f>MIN((($B$5+(IF(EnemyInfoCasual!$C30=1,0.005,0))-($B$5*(IF(EnemyInfoCasual!$C30=1,0.005,0))))*PlayerInfo!$B$4)*EnemyInfoCasual!H30,1)</f>
        <v>0.01</v>
      </c>
      <c r="I26" s="13">
        <f>MIN((($B$6+(IF(EnemyInfoCasual!$C30=1,0.005,0))-($B$6*(IF(EnemyInfoCasual!$C30=1,0.005,0))))*PlayerInfo!$B$4)*EnemyInfoCasual!H30,1)</f>
        <v>1.3980000000000001E-2</v>
      </c>
      <c r="J26" s="13">
        <f t="shared" si="1"/>
        <v>0.86842799999999998</v>
      </c>
      <c r="K26" s="14">
        <f t="shared" si="2"/>
        <v>0.86493674399999998</v>
      </c>
      <c r="L26" s="16">
        <f t="shared" si="3"/>
        <v>1340.814222</v>
      </c>
      <c r="M26" s="16">
        <f t="shared" si="4"/>
        <v>1745.2906670628001</v>
      </c>
      <c r="N26" s="16">
        <f>EnemyInfoCasual!F30</f>
        <v>225</v>
      </c>
      <c r="O26" s="16">
        <f>N26*PlayerInfo!$B$10</f>
        <v>225</v>
      </c>
      <c r="P26" s="16">
        <f>N26*PlayerInfo!$B$10*1.2*EnemyInfoCasual!H30</f>
        <v>270</v>
      </c>
      <c r="Q26" s="16">
        <f>N26*PlayerInfo!$B$10*1.2*1.5*EnemyInfoCasual!H30</f>
        <v>405</v>
      </c>
      <c r="R26" s="16">
        <f t="shared" si="5"/>
        <v>232.60230000000001</v>
      </c>
      <c r="S26" s="16">
        <f t="shared" si="6"/>
        <v>373.48586784000003</v>
      </c>
      <c r="T26" s="16">
        <f>EnemyInfoCasual!G30</f>
        <v>100</v>
      </c>
      <c r="U26" s="16">
        <f>T26*PlayerInfo!$B$11</f>
        <v>100</v>
      </c>
      <c r="V26" s="16">
        <f>T26*PlayerInfo!$B$11*1.2*EnemyInfoCasual!H30</f>
        <v>120</v>
      </c>
      <c r="W26" s="16">
        <f>T26*PlayerInfo!$B$11*1.2*1.5*EnemyInfoCasual!H30</f>
        <v>180</v>
      </c>
      <c r="X26" s="16">
        <f t="shared" si="7"/>
        <v>103.3788</v>
      </c>
      <c r="Y26" s="16">
        <f t="shared" si="8"/>
        <v>165.99371904000003</v>
      </c>
    </row>
    <row r="27" spans="1:26">
      <c r="A27" s="4" t="s">
        <v>53</v>
      </c>
      <c r="B27">
        <f>EnemyInfoCasual!E31</f>
        <v>500</v>
      </c>
      <c r="C27">
        <f>(B27+(IF(EnemyInfoCasual!I31=1,PlayerInfo!$B$5,0)))*(PlayerInfo!$B$1)*(EnemyInfoCasual!L31+1)</f>
        <v>810</v>
      </c>
      <c r="D27">
        <f>(B27+(IF(EnemyInfoCasual!I31=1,PlayerInfo!$B$5,0))+PlayerInfo!$B$6)*(PlayerInfo!$B$1)*(EnemyInfoCasual!L31+1)*EnemyInfoCasual!H31</f>
        <v>0</v>
      </c>
      <c r="E27">
        <f>(B27+(IF(EnemyInfoCasual!I31=1,PlayerInfo!$B$5,0))+PlayerInfo!$B$6+PlayerInfo!$B$7)*(PlayerInfo!$B$1)*(EnemyInfoCasual!L31+1)*1.2*EnemyInfoCasual!H31</f>
        <v>0</v>
      </c>
      <c r="F27" s="13">
        <f t="shared" si="0"/>
        <v>5.2578947368421051E-2</v>
      </c>
      <c r="G27" s="13">
        <f>MIN((($B$4+(IF(EnemyInfoCasual!$C31=1,0.05,0))-($B$4*(IF(EnemyInfoCasual!$C31=1,0.05,0))))*PlayerInfo!$B$3)*EnemyInfoCasual!H31,1)</f>
        <v>0</v>
      </c>
      <c r="H27" s="13">
        <f>MIN((($B$5+(IF(EnemyInfoCasual!$C31=1,0.005,0))-($B$5*(IF(EnemyInfoCasual!$C31=1,0.005,0))))*PlayerInfo!$B$4)*EnemyInfoCasual!H31,1)</f>
        <v>0</v>
      </c>
      <c r="I27" s="13">
        <f>MIN((($B$6+(IF(EnemyInfoCasual!$C31=1,0.005,0))-($B$6*(IF(EnemyInfoCasual!$C31=1,0.005,0))))*PlayerInfo!$B$4)*EnemyInfoCasual!H31,1)</f>
        <v>0</v>
      </c>
      <c r="J27" s="13">
        <f t="shared" si="1"/>
        <v>1</v>
      </c>
      <c r="K27" s="14">
        <f t="shared" si="2"/>
        <v>1</v>
      </c>
      <c r="L27" s="16">
        <f>(J27*C27)+L29</f>
        <v>2199.5711028000001</v>
      </c>
      <c r="M27" s="16">
        <f>((K27*C27)*1.3)+M29</f>
        <v>2861.7557822287199</v>
      </c>
      <c r="N27" s="16">
        <f>EnemyInfoCasual!F31</f>
        <v>135</v>
      </c>
      <c r="O27" s="16">
        <f>N27*PlayerInfo!$B$10</f>
        <v>135</v>
      </c>
      <c r="P27" s="16">
        <f>N27*PlayerInfo!$B$10*1.2*EnemyInfoCasual!H31</f>
        <v>0</v>
      </c>
      <c r="Q27" s="16">
        <f>N27*PlayerInfo!$B$10*1.2*1.5*EnemyInfoCasual!H31</f>
        <v>0</v>
      </c>
      <c r="R27" s="16">
        <f>(J27*O27)+(G27*P27)+(H27*Q27)+R29</f>
        <v>377.94017999999994</v>
      </c>
      <c r="S27" s="16">
        <f>((K27*O27)+(G27*P27)+(I27*Q27))*1.6+S29</f>
        <v>606.08523974400009</v>
      </c>
      <c r="T27" s="16">
        <f>EnemyInfoCasual!G31</f>
        <v>100</v>
      </c>
      <c r="U27" s="16">
        <f>T27*PlayerInfo!$B$11</f>
        <v>100</v>
      </c>
      <c r="V27" s="16">
        <f>T27*PlayerInfo!$B$11*1.2*EnemyInfoCasual!H31</f>
        <v>0</v>
      </c>
      <c r="W27" s="16">
        <f>T27*PlayerInfo!$B$11*1.2*1.5*EnemyInfoCasual!H31</f>
        <v>0</v>
      </c>
      <c r="X27" s="16">
        <f>(J27*U27)+(G27*V27)+(H27*W27)+X29</f>
        <v>203.37880000000001</v>
      </c>
      <c r="Y27" s="16">
        <f>((K27*U27)+(G27*V27)+(I27*W27))*1.6+Y29</f>
        <v>325.99371904000003</v>
      </c>
      <c r="Z27" t="s">
        <v>628</v>
      </c>
    </row>
    <row r="28" spans="1:26">
      <c r="A28" s="4" t="s">
        <v>54</v>
      </c>
      <c r="B28">
        <f>EnemyInfoCasual!E32</f>
        <v>505</v>
      </c>
      <c r="C28">
        <f>(B28+(IF(EnemyInfoCasual!I32=1,PlayerInfo!$B$5,0)))*(PlayerInfo!$B$1)*(EnemyInfoCasual!L32+1)</f>
        <v>818.1</v>
      </c>
      <c r="D28">
        <f>(B28+(IF(EnemyInfoCasual!I32=1,PlayerInfo!$B$5,0))+PlayerInfo!$B$6)*(PlayerInfo!$B$1)*(EnemyInfoCasual!L32+1)*EnemyInfoCasual!H32</f>
        <v>0</v>
      </c>
      <c r="E28">
        <f>(B28+(IF(EnemyInfoCasual!I32=1,PlayerInfo!$B$5,0))+PlayerInfo!$B$6+PlayerInfo!$B$7)*(PlayerInfo!$B$1)*(EnemyInfoCasual!L32+1)*1.2*EnemyInfoCasual!H32</f>
        <v>0</v>
      </c>
      <c r="F28" s="13">
        <f t="shared" si="0"/>
        <v>5.2578947368421051E-2</v>
      </c>
      <c r="G28" s="13">
        <f>MIN((($B$4+(IF(EnemyInfoCasual!$C32=1,0.05,0))-($B$4*(IF(EnemyInfoCasual!$C32=1,0.05,0))))*PlayerInfo!$B$3)*EnemyInfoCasual!H32,1)</f>
        <v>0</v>
      </c>
      <c r="H28" s="13">
        <f>MIN((($B$5+(IF(EnemyInfoCasual!$C32=1,0.005,0))-($B$5*(IF(EnemyInfoCasual!$C32=1,0.005,0))))*PlayerInfo!$B$4)*EnemyInfoCasual!H32,1)</f>
        <v>0</v>
      </c>
      <c r="I28" s="13">
        <f>MIN((($B$6+(IF(EnemyInfoCasual!$C32=1,0.005,0))-($B$6*(IF(EnemyInfoCasual!$C32=1,0.005,0))))*PlayerInfo!$B$4)*EnemyInfoCasual!H32,1)</f>
        <v>0</v>
      </c>
      <c r="J28" s="13">
        <f t="shared" si="1"/>
        <v>1</v>
      </c>
      <c r="K28" s="14">
        <f t="shared" si="2"/>
        <v>1</v>
      </c>
      <c r="L28" s="16">
        <f>(J28*C28)+L30</f>
        <v>2223.9233964</v>
      </c>
      <c r="M28" s="16">
        <f>((K28*C28)*1.3)+M30</f>
        <v>2893.4408206173603</v>
      </c>
      <c r="N28" s="16">
        <f>EnemyInfoCasual!F32</f>
        <v>140</v>
      </c>
      <c r="O28" s="16">
        <f>N28*PlayerInfo!$B$10</f>
        <v>140</v>
      </c>
      <c r="P28" s="16">
        <f>N28*PlayerInfo!$B$10*1.2*EnemyInfoCasual!H32</f>
        <v>0</v>
      </c>
      <c r="Q28" s="16">
        <f>N28*PlayerInfo!$B$10*1.2*1.5*EnemyInfoCasual!H32</f>
        <v>0</v>
      </c>
      <c r="R28" s="16">
        <f>(J28*O28)+(G28*P28)+(H28*Q28)+R30</f>
        <v>388.10911999999996</v>
      </c>
      <c r="S28" s="16">
        <f>((K28*O28)+(G28*P28)+(I28*Q28))*1.6+S30</f>
        <v>622.38492569599998</v>
      </c>
      <c r="T28" s="16">
        <f>EnemyInfoCasual!G32</f>
        <v>100</v>
      </c>
      <c r="U28" s="16">
        <f>T28*PlayerInfo!$B$11</f>
        <v>100</v>
      </c>
      <c r="V28" s="16">
        <f>T28*PlayerInfo!$B$11*1.2*EnemyInfoCasual!H32</f>
        <v>0</v>
      </c>
      <c r="W28" s="16">
        <f>T28*PlayerInfo!$B$11*1.2*1.5*EnemyInfoCasual!H32</f>
        <v>0</v>
      </c>
      <c r="X28" s="16">
        <f>(J28*U28)+(G28*V28)+(H28*W28)+X30</f>
        <v>203.37880000000001</v>
      </c>
      <c r="Y28" s="16">
        <f>((K28*U28)+(G28*V28)+(I28*W28))*1.6+Y29</f>
        <v>325.99371904000003</v>
      </c>
      <c r="Z28" t="s">
        <v>629</v>
      </c>
    </row>
    <row r="29" spans="1:26">
      <c r="A29" s="4" t="s">
        <v>55</v>
      </c>
      <c r="B29">
        <f>EnemyInfoCasual!E33</f>
        <v>855</v>
      </c>
      <c r="C29">
        <f>(B29+(IF(EnemyInfoCasual!I33=1,PlayerInfo!$B$5,0)))*(PlayerInfo!$B$1)*(EnemyInfoCasual!L33+1)</f>
        <v>1385.1000000000001</v>
      </c>
      <c r="D29">
        <f>(B29+(IF(EnemyInfoCasual!I33=1,PlayerInfo!$B$5,0))+PlayerInfo!$B$6)*(PlayerInfo!$B$1)*(EnemyInfoCasual!L33+1)*EnemyInfoCasual!H33</f>
        <v>1385.1000000000001</v>
      </c>
      <c r="E29">
        <f>(B29+(IF(EnemyInfoCasual!I33=1,PlayerInfo!$B$5,0))+PlayerInfo!$B$6+PlayerInfo!$B$7)*(PlayerInfo!$B$1)*(EnemyInfoCasual!L33+1)*1.2*EnemyInfoCasual!H33</f>
        <v>1662.1200000000001</v>
      </c>
      <c r="F29" s="13">
        <f t="shared" si="0"/>
        <v>5.2578947368421051E-2</v>
      </c>
      <c r="G29" s="13">
        <f>MIN((($B$4+(IF(EnemyInfoCasual!$C33=1,0.05,0))-($B$4*(IF(EnemyInfoCasual!$C33=1,0.05,0))))*PlayerInfo!$B$3)*EnemyInfoCasual!H33,1)</f>
        <v>0.12279999999999999</v>
      </c>
      <c r="H29" s="13">
        <f>MIN((($B$5+(IF(EnemyInfoCasual!$C33=1,0.005,0))-($B$5*(IF(EnemyInfoCasual!$C33=1,0.005,0))))*PlayerInfo!$B$4)*EnemyInfoCasual!H33,1)</f>
        <v>0.01</v>
      </c>
      <c r="I29" s="13">
        <f>MIN((($B$6+(IF(EnemyInfoCasual!$C33=1,0.005,0))-($B$6*(IF(EnemyInfoCasual!$C33=1,0.005,0))))*PlayerInfo!$B$4)*EnemyInfoCasual!H33,1)</f>
        <v>1.3980000000000001E-2</v>
      </c>
      <c r="J29" s="13">
        <f t="shared" si="1"/>
        <v>0.86842799999999998</v>
      </c>
      <c r="K29" s="14">
        <f t="shared" si="2"/>
        <v>0.86493674399999998</v>
      </c>
      <c r="L29" s="16">
        <f t="shared" si="3"/>
        <v>1389.5711028000001</v>
      </c>
      <c r="M29" s="16">
        <f>((K29*C29)+(G29*D29)+(I29*E29))*1.3</f>
        <v>1808.7557822287201</v>
      </c>
      <c r="N29" s="16">
        <f>EnemyInfoCasual!F33</f>
        <v>235</v>
      </c>
      <c r="O29" s="16">
        <f>N29*PlayerInfo!$B$10</f>
        <v>235</v>
      </c>
      <c r="P29" s="16">
        <f>N29*PlayerInfo!$B$10*1.2*EnemyInfoCasual!H33</f>
        <v>282</v>
      </c>
      <c r="Q29" s="16">
        <f>N29*PlayerInfo!$B$10*1.2*1.5*EnemyInfoCasual!H33</f>
        <v>423</v>
      </c>
      <c r="R29" s="16">
        <f t="shared" si="5"/>
        <v>242.94017999999997</v>
      </c>
      <c r="S29" s="16">
        <f t="shared" si="6"/>
        <v>390.08523974400009</v>
      </c>
      <c r="T29" s="16">
        <f>EnemyInfoCasual!G33</f>
        <v>100</v>
      </c>
      <c r="U29" s="16">
        <f>T29*PlayerInfo!$B$11</f>
        <v>100</v>
      </c>
      <c r="V29" s="16">
        <f>T29*PlayerInfo!$B$11*1.2*EnemyInfoCasual!H33</f>
        <v>120</v>
      </c>
      <c r="W29" s="16">
        <f>T29*PlayerInfo!$B$11*1.2*1.5*EnemyInfoCasual!H33</f>
        <v>180</v>
      </c>
      <c r="X29" s="16">
        <f t="shared" si="7"/>
        <v>103.3788</v>
      </c>
      <c r="Y29" s="16">
        <f t="shared" si="8"/>
        <v>165.99371904000003</v>
      </c>
    </row>
    <row r="30" spans="1:26">
      <c r="A30" s="4" t="s">
        <v>56</v>
      </c>
      <c r="B30">
        <f>EnemyInfoCasual!E34</f>
        <v>865</v>
      </c>
      <c r="C30">
        <f>(B30+(IF(EnemyInfoCasual!I34=1,PlayerInfo!$B$5,0)))*(PlayerInfo!$B$1)*(EnemyInfoCasual!L34+1)</f>
        <v>1401.3000000000002</v>
      </c>
      <c r="D30">
        <f>(B30+(IF(EnemyInfoCasual!I34=1,PlayerInfo!$B$5,0))+PlayerInfo!$B$6)*(PlayerInfo!$B$1)*(EnemyInfoCasual!L34+1)*EnemyInfoCasual!H34</f>
        <v>1401.3000000000002</v>
      </c>
      <c r="E30">
        <f>(B30+(IF(EnemyInfoCasual!I34=1,PlayerInfo!$B$5,0))+PlayerInfo!$B$6+PlayerInfo!$B$7)*(PlayerInfo!$B$1)*(EnemyInfoCasual!L34+1)*1.2*EnemyInfoCasual!H34</f>
        <v>1681.5600000000002</v>
      </c>
      <c r="F30" s="13">
        <f t="shared" si="0"/>
        <v>5.2578947368421051E-2</v>
      </c>
      <c r="G30" s="13">
        <f>MIN((($B$4+(IF(EnemyInfoCasual!$C34=1,0.05,0))-($B$4*(IF(EnemyInfoCasual!$C34=1,0.05,0))))*PlayerInfo!$B$3)*EnemyInfoCasual!H34,1)</f>
        <v>0.12279999999999999</v>
      </c>
      <c r="H30" s="13">
        <f>MIN((($B$5+(IF(EnemyInfoCasual!$C34=1,0.005,0))-($B$5*(IF(EnemyInfoCasual!$C34=1,0.005,0))))*PlayerInfo!$B$4)*EnemyInfoCasual!H34,1)</f>
        <v>0.01</v>
      </c>
      <c r="I30" s="13">
        <f>MIN((($B$6+(IF(EnemyInfoCasual!$C34=1,0.005,0))-($B$6*(IF(EnemyInfoCasual!$C34=1,0.005,0))))*PlayerInfo!$B$4)*EnemyInfoCasual!H34,1)</f>
        <v>1.3980000000000001E-2</v>
      </c>
      <c r="J30" s="13">
        <f t="shared" si="1"/>
        <v>0.86842799999999998</v>
      </c>
      <c r="K30" s="14">
        <f t="shared" si="2"/>
        <v>0.86493674399999998</v>
      </c>
      <c r="L30" s="16">
        <f t="shared" si="3"/>
        <v>1405.8233963999999</v>
      </c>
      <c r="M30" s="16">
        <f>((K30*C30)+(G30*D30)+(I30*E30))*1.3</f>
        <v>1829.9108206173601</v>
      </c>
      <c r="N30" s="16">
        <f>EnemyInfoCasual!F34</f>
        <v>240</v>
      </c>
      <c r="O30" s="16">
        <f>N30*PlayerInfo!$B$10</f>
        <v>240</v>
      </c>
      <c r="P30" s="16">
        <f>N30*PlayerInfo!$B$10*1.2*EnemyInfoCasual!H34</f>
        <v>288</v>
      </c>
      <c r="Q30" s="16">
        <f>N30*PlayerInfo!$B$10*1.2*1.5*EnemyInfoCasual!H34</f>
        <v>432</v>
      </c>
      <c r="R30" s="16">
        <f t="shared" si="5"/>
        <v>248.10911999999999</v>
      </c>
      <c r="S30" s="16">
        <f t="shared" si="6"/>
        <v>398.38492569599998</v>
      </c>
      <c r="T30" s="16">
        <f>EnemyInfoCasual!G34</f>
        <v>100</v>
      </c>
      <c r="U30" s="16">
        <f>T30*PlayerInfo!$B$11</f>
        <v>100</v>
      </c>
      <c r="V30" s="16">
        <f>T30*PlayerInfo!$B$11*1.2*EnemyInfoCasual!H34</f>
        <v>120</v>
      </c>
      <c r="W30" s="16">
        <f>T30*PlayerInfo!$B$11*1.2*1.5*EnemyInfoCasual!H34</f>
        <v>180</v>
      </c>
      <c r="X30" s="16">
        <f t="shared" si="7"/>
        <v>103.3788</v>
      </c>
      <c r="Y30" s="16">
        <f t="shared" si="8"/>
        <v>165.99371904000003</v>
      </c>
    </row>
    <row r="31" spans="1:26">
      <c r="A31" s="4" t="s">
        <v>57</v>
      </c>
      <c r="B31">
        <f>EnemyInfoCasual!E35</f>
        <v>875</v>
      </c>
      <c r="C31">
        <f>(B31+(IF(EnemyInfoCasual!I35=1,PlayerInfo!$B$5,0)))*(PlayerInfo!$B$1)*(EnemyInfoCasual!L35+1)</f>
        <v>1417.5</v>
      </c>
      <c r="D31">
        <f>(B31+(IF(EnemyInfoCasual!I35=1,PlayerInfo!$B$5,0))+PlayerInfo!$B$6)*(PlayerInfo!$B$1)*(EnemyInfoCasual!L35+1)*EnemyInfoCasual!H35</f>
        <v>1417.5</v>
      </c>
      <c r="E31">
        <f>(B31+(IF(EnemyInfoCasual!I35=1,PlayerInfo!$B$5,0))+PlayerInfo!$B$6+PlayerInfo!$B$7)*(PlayerInfo!$B$1)*(EnemyInfoCasual!L35+1)*1.2*EnemyInfoCasual!H35</f>
        <v>1701</v>
      </c>
      <c r="F31" s="13">
        <f t="shared" si="0"/>
        <v>5.2578947368421051E-2</v>
      </c>
      <c r="G31" s="13">
        <f>MIN((($B$4+(IF(EnemyInfoCasual!$C35=1,0.05,0))-($B$4*(IF(EnemyInfoCasual!$C35=1,0.05,0))))*PlayerInfo!$B$3)*EnemyInfoCasual!H35,1)</f>
        <v>0.12279999999999999</v>
      </c>
      <c r="H31" s="13">
        <f>MIN((($B$5+(IF(EnemyInfoCasual!$C35=1,0.005,0))-($B$5*(IF(EnemyInfoCasual!$C35=1,0.005,0))))*PlayerInfo!$B$4)*EnemyInfoCasual!H35,1)</f>
        <v>0.01</v>
      </c>
      <c r="I31" s="13">
        <f>MIN((($B$6+(IF(EnemyInfoCasual!$C35=1,0.005,0))-($B$6*(IF(EnemyInfoCasual!$C35=1,0.005,0))))*PlayerInfo!$B$4)*EnemyInfoCasual!H35,1)</f>
        <v>1.3980000000000001E-2</v>
      </c>
      <c r="J31" s="13">
        <f t="shared" si="1"/>
        <v>0.86842799999999998</v>
      </c>
      <c r="K31" s="14">
        <f t="shared" si="2"/>
        <v>0.86493674399999998</v>
      </c>
      <c r="L31" s="16">
        <f t="shared" si="3"/>
        <v>1422.0756899999999</v>
      </c>
      <c r="M31" s="16">
        <f>((K31*C31)+(G31*D31)+(I31*E31))*1.3</f>
        <v>1851.065859006</v>
      </c>
      <c r="N31" s="16">
        <f>EnemyInfoCasual!F35</f>
        <v>240</v>
      </c>
      <c r="O31" s="16">
        <f>N31*PlayerInfo!$B$10</f>
        <v>240</v>
      </c>
      <c r="P31" s="16">
        <f>N31*PlayerInfo!$B$10*1.2*EnemyInfoCasual!H35</f>
        <v>288</v>
      </c>
      <c r="Q31" s="16">
        <f>N31*PlayerInfo!$B$10*1.2*1.5*EnemyInfoCasual!H35</f>
        <v>432</v>
      </c>
      <c r="R31" s="16">
        <f t="shared" si="5"/>
        <v>248.10911999999999</v>
      </c>
      <c r="S31" s="16">
        <f t="shared" si="6"/>
        <v>398.38492569599998</v>
      </c>
      <c r="T31" s="16">
        <f>EnemyInfoCasual!G35</f>
        <v>100</v>
      </c>
      <c r="U31" s="16">
        <f>T31*PlayerInfo!$B$11</f>
        <v>100</v>
      </c>
      <c r="V31" s="16">
        <f>T31*PlayerInfo!$B$11*1.2*EnemyInfoCasual!H35</f>
        <v>120</v>
      </c>
      <c r="W31" s="16">
        <f>T31*PlayerInfo!$B$11*1.2*1.5*EnemyInfoCasual!H35</f>
        <v>180</v>
      </c>
      <c r="X31" s="16">
        <f t="shared" si="7"/>
        <v>103.3788</v>
      </c>
      <c r="Y31" s="16">
        <f t="shared" si="8"/>
        <v>165.99371904000003</v>
      </c>
    </row>
    <row r="32" spans="1:26">
      <c r="A32" s="4" t="s">
        <v>24</v>
      </c>
      <c r="B32">
        <f>EnemyInfoCasual!E$488</f>
        <v>10000</v>
      </c>
      <c r="C32">
        <v>0</v>
      </c>
      <c r="D32">
        <v>0</v>
      </c>
      <c r="E32">
        <f>(B32+(IF(EnemyInfoCasual!I$488=1,PlayerInfo!$B$5,0))+PlayerInfo!$B$6+PlayerInfo!$B$7)*(PlayerInfo!$B$1)*(EnemyInfoCasual!L$488+1)*1.2*EnemyInfoCasual!H$488</f>
        <v>19440</v>
      </c>
      <c r="F32" s="13">
        <v>1E-3</v>
      </c>
      <c r="G32" s="13">
        <v>0</v>
      </c>
      <c r="H32" s="13">
        <v>1</v>
      </c>
      <c r="I32" s="13">
        <v>1</v>
      </c>
      <c r="J32" s="13">
        <f>(1*(1-G32)*(1-H32))</f>
        <v>0</v>
      </c>
      <c r="K32" s="14">
        <f>(1*(1-G32)*(1-I32))</f>
        <v>0</v>
      </c>
      <c r="L32" s="16">
        <f>(J32*C32)+(G32*D32)+(H32*E32)</f>
        <v>19440</v>
      </c>
      <c r="M32" s="16">
        <f>((K32*C32)+(G32*D32)+(I32*E32))*1.3</f>
        <v>25272</v>
      </c>
      <c r="N32" s="16">
        <f>EnemyInfoCasual!F488</f>
        <v>10000</v>
      </c>
      <c r="O32" s="16">
        <v>0</v>
      </c>
      <c r="P32" s="16">
        <v>0</v>
      </c>
      <c r="Q32" s="16">
        <f>N32*PlayerInfo!$B$10*1.2*1.5*EnemyInfoCasual!H488</f>
        <v>18000</v>
      </c>
      <c r="R32" s="16">
        <f t="shared" si="5"/>
        <v>18000</v>
      </c>
      <c r="S32" s="16">
        <f t="shared" si="6"/>
        <v>28800</v>
      </c>
      <c r="T32" s="16">
        <f>EnemyInfoCasual!G488</f>
        <v>10000</v>
      </c>
      <c r="U32" s="16">
        <v>0</v>
      </c>
      <c r="V32" s="16">
        <v>0</v>
      </c>
      <c r="W32" s="16">
        <f>T32*PlayerInfo!$B$11*1.2*1.5*EnemyInfoCasual!H488</f>
        <v>18000</v>
      </c>
      <c r="X32" s="16">
        <f t="shared" si="7"/>
        <v>18000</v>
      </c>
      <c r="Y32" s="16">
        <f t="shared" si="8"/>
        <v>28800</v>
      </c>
      <c r="Z32" t="s">
        <v>576</v>
      </c>
    </row>
    <row r="33" spans="1:6">
      <c r="F33" s="13"/>
    </row>
    <row r="35" spans="1:6">
      <c r="A35" t="s">
        <v>686</v>
      </c>
      <c r="B35" t="s">
        <v>10</v>
      </c>
      <c r="C35" t="s">
        <v>671</v>
      </c>
      <c r="D35" t="s">
        <v>672</v>
      </c>
    </row>
    <row r="36" spans="1:6">
      <c r="A36" t="s">
        <v>598</v>
      </c>
      <c r="B36" s="17">
        <f>SUMPRODUCT(F$13:F32,L$13:L32)</f>
        <v>1832.9003906074106</v>
      </c>
      <c r="C36" s="17">
        <f>SUMPRODUCT($F$13:$F32,R$13:R32)</f>
        <v>371.90921336526316</v>
      </c>
      <c r="D36" s="17">
        <f>SUMPRODUCT($F$13:$F32,X$13:X32)</f>
        <v>180.71114703157895</v>
      </c>
    </row>
    <row r="37" spans="1:6">
      <c r="A37" t="s">
        <v>599</v>
      </c>
      <c r="B37" s="17">
        <f>B36*1.25</f>
        <v>2291.1254882592634</v>
      </c>
      <c r="C37" s="17">
        <f>C36*1.25</f>
        <v>464.88651670657896</v>
      </c>
      <c r="D37" s="17">
        <f>D36*1.5</f>
        <v>271.06672054736839</v>
      </c>
    </row>
    <row r="38" spans="1:6">
      <c r="A38" t="s">
        <v>600</v>
      </c>
      <c r="B38" s="17">
        <f>SUMPRODUCT(F$13:F32,M$13:M32)</f>
        <v>2385.6470318004349</v>
      </c>
      <c r="C38" s="17">
        <f>SUMPRODUCT($F$13:$F32,S$13:S32)</f>
        <v>596.98428664705011</v>
      </c>
      <c r="D38" s="17">
        <f>SUMPRODUCT($F$13:$F32,Y$13:Y32)</f>
        <v>290.00296363088842</v>
      </c>
    </row>
    <row r="39" spans="1:6">
      <c r="A39" s="12" t="s">
        <v>601</v>
      </c>
      <c r="B39" s="17">
        <f>B38*1.25</f>
        <v>2982.0587897505438</v>
      </c>
      <c r="C39" s="17">
        <f>C38*1.25</f>
        <v>746.23035830881258</v>
      </c>
      <c r="D39" s="17">
        <f>D38*1.5</f>
        <v>435.00444544633262</v>
      </c>
    </row>
    <row r="40" spans="1:6">
      <c r="A40" s="12"/>
      <c r="B40" s="17"/>
    </row>
    <row r="41" spans="1:6">
      <c r="A41" s="12" t="s">
        <v>687</v>
      </c>
      <c r="B41" s="17" t="s">
        <v>10</v>
      </c>
      <c r="C41" t="s">
        <v>671</v>
      </c>
      <c r="D41" t="s">
        <v>672</v>
      </c>
    </row>
    <row r="42" spans="1:6">
      <c r="A42" t="s">
        <v>598</v>
      </c>
      <c r="B42" s="17">
        <f>B36*$C$9</f>
        <v>2275324.6228229925</v>
      </c>
      <c r="C42" s="17">
        <f t="shared" ref="C42:D45" si="9">C36*$C$9</f>
        <v>461680.40279825777</v>
      </c>
      <c r="D42" s="17">
        <f t="shared" si="9"/>
        <v>224331.07907368423</v>
      </c>
    </row>
    <row r="43" spans="1:6">
      <c r="A43" t="s">
        <v>599</v>
      </c>
      <c r="B43" s="17">
        <f>B37*$C$9</f>
        <v>2844155.7785287411</v>
      </c>
      <c r="C43" s="17">
        <f t="shared" si="9"/>
        <v>577100.50349782221</v>
      </c>
      <c r="D43" s="17">
        <f t="shared" si="9"/>
        <v>336496.61861052632</v>
      </c>
    </row>
    <row r="44" spans="1:6">
      <c r="A44" t="s">
        <v>600</v>
      </c>
      <c r="B44" s="17">
        <f>B38*$C$10</f>
        <v>4738388.5873001749</v>
      </c>
      <c r="C44" s="17">
        <f t="shared" si="9"/>
        <v>741083.942044614</v>
      </c>
      <c r="D44" s="17">
        <f t="shared" si="9"/>
        <v>360003.67899006838</v>
      </c>
    </row>
    <row r="45" spans="1:6">
      <c r="A45" s="12" t="s">
        <v>601</v>
      </c>
      <c r="B45" s="17">
        <f>B39*$C$10</f>
        <v>5922985.7341252193</v>
      </c>
      <c r="C45" s="17">
        <f t="shared" si="9"/>
        <v>926354.92755576735</v>
      </c>
      <c r="D45" s="17">
        <f t="shared" si="9"/>
        <v>540005.51848510257</v>
      </c>
    </row>
    <row r="46" spans="1:6">
      <c r="A46" s="12"/>
    </row>
    <row r="47" spans="1:6">
      <c r="A47" s="4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8"/>
  <sheetViews>
    <sheetView workbookViewId="0">
      <pane xSplit="1" topLeftCell="X1" activePane="topRight" state="frozen"/>
      <selection activeCell="A11" sqref="A11"/>
      <selection pane="topRight" activeCell="Y12" sqref="Y12"/>
    </sheetView>
  </sheetViews>
  <sheetFormatPr baseColWidth="10" defaultRowHeight="15" x14ac:dyDescent="0"/>
  <cols>
    <col min="1" max="1" width="20.6640625" bestFit="1" customWidth="1"/>
    <col min="2" max="2" width="12.83203125" bestFit="1" customWidth="1"/>
    <col min="3" max="3" width="12.1640625" bestFit="1" customWidth="1"/>
    <col min="4" max="4" width="11.83203125" bestFit="1" customWidth="1"/>
    <col min="5" max="5" width="8.1640625" bestFit="1" customWidth="1"/>
    <col min="6" max="6" width="8.5" bestFit="1" customWidth="1"/>
    <col min="7" max="7" width="9.1640625" bestFit="1" customWidth="1"/>
    <col min="8" max="8" width="9.33203125" bestFit="1" customWidth="1"/>
    <col min="9" max="9" width="13.83203125" bestFit="1" customWidth="1"/>
    <col min="10" max="10" width="11.5" bestFit="1" customWidth="1"/>
    <col min="11" max="11" width="16.6640625" bestFit="1" customWidth="1"/>
    <col min="12" max="12" width="12.1640625" bestFit="1" customWidth="1"/>
    <col min="13" max="13" width="16.33203125" bestFit="1" customWidth="1"/>
    <col min="14" max="14" width="9.1640625" bestFit="1" customWidth="1"/>
    <col min="15" max="15" width="12.5" bestFit="1" customWidth="1"/>
    <col min="16" max="16" width="9" bestFit="1" customWidth="1"/>
    <col min="17" max="17" width="8.6640625" bestFit="1" customWidth="1"/>
    <col min="18" max="18" width="12" bestFit="1" customWidth="1"/>
    <col min="19" max="19" width="17.1640625" bestFit="1" customWidth="1"/>
    <col min="20" max="20" width="9.33203125" bestFit="1" customWidth="1"/>
    <col min="21" max="21" width="12.6640625" bestFit="1" customWidth="1"/>
    <col min="22" max="22" width="9.1640625" bestFit="1" customWidth="1"/>
    <col min="23" max="23" width="8.83203125" bestFit="1" customWidth="1"/>
    <col min="24" max="24" width="12.1640625" bestFit="1" customWidth="1"/>
    <col min="25" max="25" width="17.1640625" bestFit="1" customWidth="1"/>
    <col min="26" max="26" width="25.33203125" bestFit="1" customWidth="1"/>
  </cols>
  <sheetData>
    <row r="1" spans="1:26">
      <c r="B1" t="s">
        <v>580</v>
      </c>
      <c r="C1" t="s">
        <v>581</v>
      </c>
    </row>
    <row r="2" spans="1:26">
      <c r="A2" t="s">
        <v>571</v>
      </c>
      <c r="B2">
        <v>3</v>
      </c>
      <c r="C2">
        <f>B2/PlayerInfo!B2</f>
        <v>3</v>
      </c>
      <c r="E2" s="11"/>
    </row>
    <row r="3" spans="1:26">
      <c r="A3" t="s">
        <v>639</v>
      </c>
      <c r="B3">
        <f>B2/1.6</f>
        <v>1.875</v>
      </c>
      <c r="C3">
        <f>B2/(PlayerInfo!B2+PlayerInfo!B9)</f>
        <v>1.875</v>
      </c>
      <c r="E3" s="11"/>
    </row>
    <row r="4" spans="1:26">
      <c r="A4" t="s">
        <v>562</v>
      </c>
      <c r="B4" s="13">
        <v>1.2999999999999999E-2</v>
      </c>
      <c r="C4" s="13">
        <f>MIN(B4*PlayerInfo!B3,1)</f>
        <v>2.5999999999999999E-2</v>
      </c>
    </row>
    <row r="5" spans="1:26">
      <c r="A5" t="s">
        <v>563</v>
      </c>
      <c r="B5" s="13">
        <v>0</v>
      </c>
      <c r="C5" s="13">
        <f>MIN(B5*PlayerInfo!B4,1)</f>
        <v>0</v>
      </c>
    </row>
    <row r="6" spans="1:26">
      <c r="A6" t="s">
        <v>572</v>
      </c>
      <c r="B6" s="13">
        <v>3.0000000000000001E-3</v>
      </c>
      <c r="C6" s="13">
        <f>MIN(B6*PlayerInfo!B4,1)</f>
        <v>6.0000000000000001E-3</v>
      </c>
    </row>
    <row r="7" spans="1:26">
      <c r="A7" t="s">
        <v>579</v>
      </c>
      <c r="B7" s="15">
        <f>(1*(1-B4)*(1-B5))</f>
        <v>0.98699999999999999</v>
      </c>
      <c r="C7" s="15">
        <f>(1*(1-C4)*(1-C5))</f>
        <v>0.97399999999999998</v>
      </c>
    </row>
    <row r="8" spans="1:26">
      <c r="A8" t="s">
        <v>582</v>
      </c>
      <c r="B8" s="15">
        <f>(1*(1-B4)*(1-B6))</f>
        <v>0.984039</v>
      </c>
      <c r="C8" s="15">
        <f>(1*(1-C4)*(1-C6))</f>
        <v>0.96815600000000002</v>
      </c>
    </row>
    <row r="9" spans="1:26">
      <c r="A9" t="s">
        <v>597</v>
      </c>
      <c r="B9">
        <f>PlayerInfo!$B$8/B2</f>
        <v>1200</v>
      </c>
      <c r="C9">
        <f>PlayerInfo!$B$8/C2</f>
        <v>1200</v>
      </c>
    </row>
    <row r="10" spans="1:26">
      <c r="A10" t="s">
        <v>638</v>
      </c>
      <c r="B10">
        <f>PlayerInfo!$B$8/B3</f>
        <v>1920</v>
      </c>
      <c r="C10">
        <f>PlayerInfo!$B$8/C3</f>
        <v>1920</v>
      </c>
    </row>
    <row r="12" spans="1:26">
      <c r="A12" t="s">
        <v>568</v>
      </c>
      <c r="B12" t="s">
        <v>569</v>
      </c>
      <c r="C12" t="s">
        <v>573</v>
      </c>
      <c r="D12" t="s">
        <v>575</v>
      </c>
      <c r="E12" t="s">
        <v>574</v>
      </c>
      <c r="F12" t="s">
        <v>570</v>
      </c>
      <c r="G12" t="s">
        <v>562</v>
      </c>
      <c r="H12" t="s">
        <v>563</v>
      </c>
      <c r="I12" t="s">
        <v>572</v>
      </c>
      <c r="J12" t="s">
        <v>579</v>
      </c>
      <c r="K12" t="s">
        <v>582</v>
      </c>
      <c r="L12" t="s">
        <v>583</v>
      </c>
      <c r="M12" t="s">
        <v>584</v>
      </c>
      <c r="N12" t="s">
        <v>673</v>
      </c>
      <c r="O12" t="s">
        <v>676</v>
      </c>
      <c r="P12" t="s">
        <v>677</v>
      </c>
      <c r="Q12" t="s">
        <v>678</v>
      </c>
      <c r="R12" t="s">
        <v>679</v>
      </c>
      <c r="S12" t="s">
        <v>680</v>
      </c>
      <c r="T12" t="s">
        <v>681</v>
      </c>
      <c r="U12" t="s">
        <v>682</v>
      </c>
      <c r="V12" t="s">
        <v>683</v>
      </c>
      <c r="W12" t="s">
        <v>684</v>
      </c>
      <c r="X12" t="s">
        <v>685</v>
      </c>
      <c r="Y12" t="s">
        <v>690</v>
      </c>
      <c r="Z12" t="s">
        <v>585</v>
      </c>
    </row>
    <row r="13" spans="1:26">
      <c r="A13" s="4" t="s">
        <v>77</v>
      </c>
      <c r="B13">
        <f>EnemyInfoCasual!E36</f>
        <v>3910</v>
      </c>
      <c r="C13">
        <f>(B13+(IF(EnemyInfoCasual!I36=1,PlayerInfo!$B$5,0)))*(PlayerInfo!$B$1)*(EnemyInfoCasual!L36+1)</f>
        <v>6334.2000000000007</v>
      </c>
      <c r="D13">
        <f>(B13+(IF(EnemyInfoCasual!I36=1,PlayerInfo!$B$5,0))+PlayerInfo!$B$6)*(PlayerInfo!$B$1)*(EnemyInfoCasual!L36+1)*EnemyInfoCasual!H36</f>
        <v>6334.2000000000007</v>
      </c>
      <c r="E13">
        <f>(B13+(IF(EnemyInfoCasual!I36=1,PlayerInfo!$B$5,0))+PlayerInfo!$B$6+PlayerInfo!$B$7)*(PlayerInfo!$B$1)*(EnemyInfoCasual!L36+1)*1.2*EnemyInfoCasual!H36</f>
        <v>7601.0400000000009</v>
      </c>
      <c r="F13" s="13">
        <f>(1-F$33)/20</f>
        <v>4.9950000000000001E-2</v>
      </c>
      <c r="G13" s="13">
        <f>MIN((($B$4+(IF(EnemyInfoCasual!$C36=1,0.05,0))-($B$4*(IF(EnemyInfoCasual!$C36=1,0.05,0))))*PlayerInfo!$B$3)*EnemyInfoCasual!H36,1)</f>
        <v>0.12470000000000001</v>
      </c>
      <c r="H13" s="13">
        <f>MIN((($B$5+(IF(EnemyInfoCasual!$C36=1,0.005,0))-($B$5*(IF(EnemyInfoCasual!$C36=1,0.005,0))))*PlayerInfo!$B$4)*EnemyInfoCasual!H36,1)</f>
        <v>0.01</v>
      </c>
      <c r="I13" s="13">
        <f>MIN((($B$6+(IF(EnemyInfoCasual!$C36=1,0.005,0))-($B$6*(IF(EnemyInfoCasual!$C36=1,0.005,0))))*PlayerInfo!$B$4)*EnemyInfoCasual!H36,1)</f>
        <v>1.5970000000000002E-2</v>
      </c>
      <c r="J13" s="13">
        <f>(1*(1-G13)*(1-H13))</f>
        <v>0.86654699999999996</v>
      </c>
      <c r="K13" s="14">
        <f>(1*(1-G13)*(1-I13))</f>
        <v>0.8613214589999999</v>
      </c>
      <c r="L13" s="16">
        <f>(J13*C13)+(G13*D13)+(H13*E13)</f>
        <v>6354.7671474000008</v>
      </c>
      <c r="M13" s="16">
        <f t="shared" ref="M13:M18" si="0">((K13*C13)+(G13*D13)+(I13*E13))*1.3</f>
        <v>8277.1594547171408</v>
      </c>
      <c r="N13" s="16">
        <f>EnemyInfoCasual!F36</f>
        <v>1460</v>
      </c>
      <c r="O13" s="16">
        <f>N13*PlayerInfo!$B$10</f>
        <v>1460</v>
      </c>
      <c r="P13" s="16">
        <f>N13*PlayerInfo!$B$10*1.2*EnemyInfoCasual!H36</f>
        <v>1752</v>
      </c>
      <c r="Q13" s="16">
        <f>N13*PlayerInfo!$B$10*1.2*1.5*EnemyInfoCasual!H36</f>
        <v>2628</v>
      </c>
      <c r="R13" s="16">
        <f>(J13*O13)+(G13*P13)+(H13*Q13)</f>
        <v>1509.91302</v>
      </c>
      <c r="S13" s="16">
        <f>((K13*O13)+(G13*P13)+(I13*Q13))*1.6</f>
        <v>2428.7566242240005</v>
      </c>
      <c r="T13" s="16">
        <f>EnemyInfoCasual!G36</f>
        <v>800</v>
      </c>
      <c r="U13" s="16">
        <f>T13*PlayerInfo!$B$11</f>
        <v>800</v>
      </c>
      <c r="V13" s="16">
        <f>T13*PlayerInfo!$B$11*1.2*EnemyInfoCasual!H36</f>
        <v>960</v>
      </c>
      <c r="W13" s="16">
        <f>T13*PlayerInfo!$B$11*1.2*1.5*EnemyInfoCasual!H36</f>
        <v>1440</v>
      </c>
      <c r="X13" s="16">
        <f>(J13*U13)+(G13*V13)+(H13*W13)</f>
        <v>827.3495999999999</v>
      </c>
      <c r="Y13" s="16">
        <f>((K13*U13)+(G13*V13)+(I13*W13))*1.6</f>
        <v>1330.8255475199999</v>
      </c>
    </row>
    <row r="14" spans="1:26">
      <c r="A14" s="4" t="s">
        <v>59</v>
      </c>
      <c r="B14">
        <f>EnemyInfoCasual!E37</f>
        <v>960</v>
      </c>
      <c r="C14">
        <f>(B14+(IF(EnemyInfoCasual!I37=1,PlayerInfo!$B$5,0)))*(PlayerInfo!$B$1)*(EnemyInfoCasual!L37+1)</f>
        <v>1555.2</v>
      </c>
      <c r="D14">
        <f>(B14+(IF(EnemyInfoCasual!I37=1,PlayerInfo!$B$5,0))+PlayerInfo!$B$6)*(PlayerInfo!$B$1)*(EnemyInfoCasual!L37+1)*EnemyInfoCasual!H37</f>
        <v>1555.2</v>
      </c>
      <c r="E14">
        <f>(B14+(IF(EnemyInfoCasual!I37=1,PlayerInfo!$B$5,0))+PlayerInfo!$B$6+PlayerInfo!$B$7)*(PlayerInfo!$B$1)*(EnemyInfoCasual!L37+1)*1.2*EnemyInfoCasual!H37</f>
        <v>1866.24</v>
      </c>
      <c r="F14" s="13">
        <f t="shared" ref="F14:F32" si="1">(1-F$33)/20</f>
        <v>4.9950000000000001E-2</v>
      </c>
      <c r="G14" s="13">
        <f>MIN((($B$4+(IF(EnemyInfoCasual!$C37=1,0.05,0))-($B$4*(IF(EnemyInfoCasual!$C37=1,0.05,0))))*PlayerInfo!$B$3)*EnemyInfoCasual!H37,1)</f>
        <v>0.12470000000000001</v>
      </c>
      <c r="H14" s="13">
        <f>MIN((($B$5+(IF(EnemyInfoCasual!$C37=1,0.005,0))-($B$5*(IF(EnemyInfoCasual!$C37=1,0.005,0))))*PlayerInfo!$B$4)*EnemyInfoCasual!H37,1)</f>
        <v>0.01</v>
      </c>
      <c r="I14" s="13">
        <f>MIN((($B$6+(IF(EnemyInfoCasual!$C37=1,0.005,0))-($B$6*(IF(EnemyInfoCasual!$C37=1,0.005,0))))*PlayerInfo!$B$4)*EnemyInfoCasual!H37,1)</f>
        <v>1.5970000000000002E-2</v>
      </c>
      <c r="J14" s="13">
        <f t="shared" ref="J14:J32" si="2">(1*(1-G14)*(1-H14))</f>
        <v>0.86654699999999996</v>
      </c>
      <c r="K14" s="14">
        <f t="shared" ref="K14:K32" si="3">(1*(1-G14)*(1-I14))</f>
        <v>0.8613214589999999</v>
      </c>
      <c r="L14" s="16">
        <f t="shared" ref="L14:L32" si="4">(J14*C14)+(G14*D14)+(H14*E14)</f>
        <v>1560.2497343999999</v>
      </c>
      <c r="M14" s="16">
        <f t="shared" si="0"/>
        <v>2032.2437535878398</v>
      </c>
      <c r="N14" s="16">
        <f>EnemyInfoCasual!F37</f>
        <v>265</v>
      </c>
      <c r="O14" s="16">
        <f>N14*PlayerInfo!$B$10</f>
        <v>265</v>
      </c>
      <c r="P14" s="16">
        <f>N14*PlayerInfo!$B$10*1.2*EnemyInfoCasual!H37</f>
        <v>318</v>
      </c>
      <c r="Q14" s="16">
        <f>N14*PlayerInfo!$B$10*1.2*1.5*EnemyInfoCasual!H37</f>
        <v>477</v>
      </c>
      <c r="R14" s="16">
        <f t="shared" ref="R14:R33" si="5">(J14*O14)+(G14*P14)+(H14*Q14)</f>
        <v>274.05955499999999</v>
      </c>
      <c r="S14" s="16">
        <f t="shared" ref="S14:S33" si="6">((K14*O14)+(G14*P14)+(I14*Q14))*1.6</f>
        <v>440.83596261599996</v>
      </c>
      <c r="T14" s="16">
        <f>EnemyInfoCasual!G37</f>
        <v>100</v>
      </c>
      <c r="U14" s="16">
        <f>T14*PlayerInfo!$B$11</f>
        <v>100</v>
      </c>
      <c r="V14" s="16">
        <f>T14*PlayerInfo!$B$11*1.2*EnemyInfoCasual!H37</f>
        <v>120</v>
      </c>
      <c r="W14" s="16">
        <f>T14*PlayerInfo!$B$11*1.2*1.5*EnemyInfoCasual!H37</f>
        <v>180</v>
      </c>
      <c r="X14" s="16">
        <f t="shared" ref="X14:X33" si="7">(J14*U14)+(G14*V14)+(H14*W14)</f>
        <v>103.41869999999999</v>
      </c>
      <c r="Y14" s="16">
        <f t="shared" ref="Y14:Y33" si="8">((K14*U14)+(G14*V14)+(I14*W14))*1.6</f>
        <v>166.35319343999998</v>
      </c>
    </row>
    <row r="15" spans="1:26">
      <c r="A15" s="4" t="s">
        <v>60</v>
      </c>
      <c r="B15">
        <f>EnemyInfoCasual!E38</f>
        <v>970</v>
      </c>
      <c r="C15">
        <f>(B15+(IF(EnemyInfoCasual!I38=1,PlayerInfo!$B$5,0)))*(PlayerInfo!$B$1)*(EnemyInfoCasual!L38+1)</f>
        <v>1571.4</v>
      </c>
      <c r="D15">
        <f>(B15+(IF(EnemyInfoCasual!I38=1,PlayerInfo!$B$5,0))+PlayerInfo!$B$6)*(PlayerInfo!$B$1)*(EnemyInfoCasual!L38+1)*EnemyInfoCasual!H38</f>
        <v>1571.4</v>
      </c>
      <c r="E15">
        <f>(B15+(IF(EnemyInfoCasual!I38=1,PlayerInfo!$B$5,0))+PlayerInfo!$B$6+PlayerInfo!$B$7)*(PlayerInfo!$B$1)*(EnemyInfoCasual!L38+1)*1.2*EnemyInfoCasual!H38</f>
        <v>1885.68</v>
      </c>
      <c r="F15" s="13">
        <f t="shared" si="1"/>
        <v>4.9950000000000001E-2</v>
      </c>
      <c r="G15" s="13">
        <f>MIN((($B$4+(IF(EnemyInfoCasual!$C38=1,0.05,0))-($B$4*(IF(EnemyInfoCasual!$C38=1,0.05,0))))*PlayerInfo!$B$3)*EnemyInfoCasual!H38,1)</f>
        <v>0.12470000000000001</v>
      </c>
      <c r="H15" s="13">
        <f>MIN((($B$5+(IF(EnemyInfoCasual!$C38=1,0.005,0))-($B$5*(IF(EnemyInfoCasual!$C38=1,0.005,0))))*PlayerInfo!$B$4)*EnemyInfoCasual!H38,1)</f>
        <v>0.01</v>
      </c>
      <c r="I15" s="13">
        <f>MIN((($B$6+(IF(EnemyInfoCasual!$C38=1,0.005,0))-($B$6*(IF(EnemyInfoCasual!$C38=1,0.005,0))))*PlayerInfo!$B$4)*EnemyInfoCasual!H38,1)</f>
        <v>1.5970000000000002E-2</v>
      </c>
      <c r="J15" s="13">
        <f t="shared" si="2"/>
        <v>0.86654699999999996</v>
      </c>
      <c r="K15" s="14">
        <f t="shared" si="3"/>
        <v>0.8613214589999999</v>
      </c>
      <c r="L15" s="16">
        <f t="shared" si="4"/>
        <v>1576.5023358000001</v>
      </c>
      <c r="M15" s="16">
        <f t="shared" si="0"/>
        <v>2053.4129593543803</v>
      </c>
      <c r="N15" s="16">
        <f>EnemyInfoCasual!F38</f>
        <v>270</v>
      </c>
      <c r="O15" s="16">
        <f>N15*PlayerInfo!$B$10</f>
        <v>270</v>
      </c>
      <c r="P15" s="16">
        <f>N15*PlayerInfo!$B$10*1.2*EnemyInfoCasual!H38</f>
        <v>324</v>
      </c>
      <c r="Q15" s="16">
        <f>N15*PlayerInfo!$B$10*1.2*1.5*EnemyInfoCasual!H38</f>
        <v>486</v>
      </c>
      <c r="R15" s="16">
        <f t="shared" si="5"/>
        <v>279.23048999999997</v>
      </c>
      <c r="S15" s="16">
        <f t="shared" si="6"/>
        <v>449.15362228799995</v>
      </c>
      <c r="T15" s="16">
        <f>EnemyInfoCasual!G38</f>
        <v>100</v>
      </c>
      <c r="U15" s="16">
        <f>T15*PlayerInfo!$B$11</f>
        <v>100</v>
      </c>
      <c r="V15" s="16">
        <f>T15*PlayerInfo!$B$11*1.2*EnemyInfoCasual!H38</f>
        <v>120</v>
      </c>
      <c r="W15" s="16">
        <f>T15*PlayerInfo!$B$11*1.2*1.5*EnemyInfoCasual!H38</f>
        <v>180</v>
      </c>
      <c r="X15" s="16">
        <f t="shared" si="7"/>
        <v>103.41869999999999</v>
      </c>
      <c r="Y15" s="16">
        <f t="shared" si="8"/>
        <v>166.35319343999998</v>
      </c>
    </row>
    <row r="16" spans="1:26">
      <c r="A16" s="4" t="s">
        <v>61</v>
      </c>
      <c r="B16">
        <f>EnemyInfoCasual!E39</f>
        <v>990</v>
      </c>
      <c r="C16">
        <f>(B16+(IF(EnemyInfoCasual!I39=1,PlayerInfo!$B$5,0)))*(PlayerInfo!$B$1)*(EnemyInfoCasual!L39+1)</f>
        <v>1603.8000000000002</v>
      </c>
      <c r="D16">
        <f>(B16+(IF(EnemyInfoCasual!I39=1,PlayerInfo!$B$5,0))+PlayerInfo!$B$6)*(PlayerInfo!$B$1)*(EnemyInfoCasual!L39+1)*EnemyInfoCasual!H39</f>
        <v>1603.8000000000002</v>
      </c>
      <c r="E16">
        <f>(B16+(IF(EnemyInfoCasual!I39=1,PlayerInfo!$B$5,0))+PlayerInfo!$B$6+PlayerInfo!$B$7)*(PlayerInfo!$B$1)*(EnemyInfoCasual!L39+1)*1.2*EnemyInfoCasual!H39</f>
        <v>1924.5600000000002</v>
      </c>
      <c r="F16" s="13">
        <f t="shared" si="1"/>
        <v>4.9950000000000001E-2</v>
      </c>
      <c r="G16" s="13">
        <f>MIN((($B$4+(IF(EnemyInfoCasual!$C39=1,0.05,0))-($B$4*(IF(EnemyInfoCasual!$C39=1,0.05,0))))*PlayerInfo!$B$3)*EnemyInfoCasual!H39,1)</f>
        <v>0.12470000000000001</v>
      </c>
      <c r="H16" s="13">
        <f>MIN((($B$5+(IF(EnemyInfoCasual!$C39=1,0.005,0))-($B$5*(IF(EnemyInfoCasual!$C39=1,0.005,0))))*PlayerInfo!$B$4)*EnemyInfoCasual!H39,1)</f>
        <v>0.01</v>
      </c>
      <c r="I16" s="13">
        <f>MIN((($B$6+(IF(EnemyInfoCasual!$C39=1,0.005,0))-($B$6*(IF(EnemyInfoCasual!$C39=1,0.005,0))))*PlayerInfo!$B$4)*EnemyInfoCasual!H39,1)</f>
        <v>1.5970000000000002E-2</v>
      </c>
      <c r="J16" s="13">
        <f t="shared" si="2"/>
        <v>0.86654699999999996</v>
      </c>
      <c r="K16" s="14">
        <f t="shared" si="3"/>
        <v>0.8613214589999999</v>
      </c>
      <c r="L16" s="16">
        <f t="shared" si="4"/>
        <v>1609.0075386000001</v>
      </c>
      <c r="M16" s="16">
        <f t="shared" si="0"/>
        <v>2095.7513708874603</v>
      </c>
      <c r="N16" s="16">
        <f>EnemyInfoCasual!F39</f>
        <v>275</v>
      </c>
      <c r="O16" s="16">
        <f>N16*PlayerInfo!$B$10</f>
        <v>275</v>
      </c>
      <c r="P16" s="16">
        <f>N16*PlayerInfo!$B$10*1.2*EnemyInfoCasual!H39</f>
        <v>330</v>
      </c>
      <c r="Q16" s="16">
        <f>N16*PlayerInfo!$B$10*1.2*1.5*EnemyInfoCasual!H39</f>
        <v>495</v>
      </c>
      <c r="R16" s="16">
        <f t="shared" si="5"/>
        <v>284.40142499999996</v>
      </c>
      <c r="S16" s="16">
        <f t="shared" si="6"/>
        <v>457.47128195999994</v>
      </c>
      <c r="T16" s="16">
        <f>EnemyInfoCasual!G39</f>
        <v>100</v>
      </c>
      <c r="U16" s="16">
        <f>T16*PlayerInfo!$B$11</f>
        <v>100</v>
      </c>
      <c r="V16" s="16">
        <f>T16*PlayerInfo!$B$11*1.2*EnemyInfoCasual!H39</f>
        <v>120</v>
      </c>
      <c r="W16" s="16">
        <f>T16*PlayerInfo!$B$11*1.2*1.5*EnemyInfoCasual!H39</f>
        <v>180</v>
      </c>
      <c r="X16" s="16">
        <f t="shared" si="7"/>
        <v>103.41869999999999</v>
      </c>
      <c r="Y16" s="16">
        <f t="shared" si="8"/>
        <v>166.35319343999998</v>
      </c>
    </row>
    <row r="17" spans="1:26">
      <c r="A17" s="4" t="s">
        <v>62</v>
      </c>
      <c r="B17">
        <f>EnemyInfoCasual!E40</f>
        <v>1000</v>
      </c>
      <c r="C17">
        <f>(B17+(IF(EnemyInfoCasual!I40=1,PlayerInfo!$B$5,0)))*(PlayerInfo!$B$1)*(EnemyInfoCasual!L40+1)</f>
        <v>1620</v>
      </c>
      <c r="D17">
        <f>(B17+(IF(EnemyInfoCasual!I40=1,PlayerInfo!$B$5,0))+PlayerInfo!$B$6)*(PlayerInfo!$B$1)*(EnemyInfoCasual!L40+1)*EnemyInfoCasual!H40</f>
        <v>1620</v>
      </c>
      <c r="E17">
        <f>(B17+(IF(EnemyInfoCasual!I40=1,PlayerInfo!$B$5,0))+PlayerInfo!$B$6+PlayerInfo!$B$7)*(PlayerInfo!$B$1)*(EnemyInfoCasual!L40+1)*1.2*EnemyInfoCasual!H40</f>
        <v>1944</v>
      </c>
      <c r="F17" s="13">
        <f t="shared" si="1"/>
        <v>4.9950000000000001E-2</v>
      </c>
      <c r="G17" s="13">
        <f>MIN((($B$4+(IF(EnemyInfoCasual!$C40=1,0.05,0))-($B$4*(IF(EnemyInfoCasual!$C40=1,0.05,0))))*PlayerInfo!$B$3)*EnemyInfoCasual!H40,1)</f>
        <v>0.12470000000000001</v>
      </c>
      <c r="H17" s="13">
        <f>MIN((($B$5+(IF(EnemyInfoCasual!$C40=1,0.005,0))-($B$5*(IF(EnemyInfoCasual!$C40=1,0.005,0))))*PlayerInfo!$B$4)*EnemyInfoCasual!H40,1)</f>
        <v>0.01</v>
      </c>
      <c r="I17" s="13">
        <f>MIN((($B$6+(IF(EnemyInfoCasual!$C40=1,0.005,0))-($B$6*(IF(EnemyInfoCasual!$C40=1,0.005,0))))*PlayerInfo!$B$4)*EnemyInfoCasual!H40,1)</f>
        <v>1.5970000000000002E-2</v>
      </c>
      <c r="J17" s="13">
        <f t="shared" si="2"/>
        <v>0.86654699999999996</v>
      </c>
      <c r="K17" s="14">
        <f t="shared" si="3"/>
        <v>0.8613214589999999</v>
      </c>
      <c r="L17" s="16">
        <f t="shared" si="4"/>
        <v>1625.2601399999999</v>
      </c>
      <c r="M17" s="16">
        <f t="shared" si="0"/>
        <v>2116.9205766539999</v>
      </c>
      <c r="N17" s="16">
        <f>EnemyInfoCasual!F40</f>
        <v>280</v>
      </c>
      <c r="O17" s="16">
        <f>N17*PlayerInfo!$B$10</f>
        <v>280</v>
      </c>
      <c r="P17" s="16">
        <f>N17*PlayerInfo!$B$10*1.2*EnemyInfoCasual!H40</f>
        <v>336</v>
      </c>
      <c r="Q17" s="16">
        <f>N17*PlayerInfo!$B$10*1.2*1.5*EnemyInfoCasual!H40</f>
        <v>504</v>
      </c>
      <c r="R17" s="16">
        <f t="shared" si="5"/>
        <v>289.57236</v>
      </c>
      <c r="S17" s="16">
        <f t="shared" si="6"/>
        <v>465.78894163199993</v>
      </c>
      <c r="T17" s="16">
        <f>EnemyInfoCasual!G40</f>
        <v>100</v>
      </c>
      <c r="U17" s="16">
        <f>T17*PlayerInfo!$B$11</f>
        <v>100</v>
      </c>
      <c r="V17" s="16">
        <f>T17*PlayerInfo!$B$11*1.2*EnemyInfoCasual!H40</f>
        <v>120</v>
      </c>
      <c r="W17" s="16">
        <f>T17*PlayerInfo!$B$11*1.2*1.5*EnemyInfoCasual!H40</f>
        <v>180</v>
      </c>
      <c r="X17" s="16">
        <f t="shared" si="7"/>
        <v>103.41869999999999</v>
      </c>
      <c r="Y17" s="16">
        <f t="shared" si="8"/>
        <v>166.35319343999998</v>
      </c>
    </row>
    <row r="18" spans="1:26">
      <c r="A18" s="4" t="s">
        <v>63</v>
      </c>
      <c r="B18">
        <f>EnemyInfoCasual!E41</f>
        <v>1020</v>
      </c>
      <c r="C18">
        <f>(B18+(IF(EnemyInfoCasual!I41=1,PlayerInfo!$B$5,0)))*(PlayerInfo!$B$1)*(EnemyInfoCasual!L41+1)</f>
        <v>1652.4</v>
      </c>
      <c r="D18">
        <f>(B18+(IF(EnemyInfoCasual!I41=1,PlayerInfo!$B$5,0))+PlayerInfo!$B$6)*(PlayerInfo!$B$1)*(EnemyInfoCasual!L41+1)*EnemyInfoCasual!H41</f>
        <v>1652.4</v>
      </c>
      <c r="E18">
        <f>(B18+(IF(EnemyInfoCasual!I41=1,PlayerInfo!$B$5,0))+PlayerInfo!$B$6+PlayerInfo!$B$7)*(PlayerInfo!$B$1)*(EnemyInfoCasual!L41+1)*1.2*EnemyInfoCasual!H41</f>
        <v>1982.88</v>
      </c>
      <c r="F18" s="13">
        <f t="shared" si="1"/>
        <v>4.9950000000000001E-2</v>
      </c>
      <c r="G18" s="13">
        <f>MIN((($B$4+(IF(EnemyInfoCasual!$C41=1,0.05,0))-($B$4*(IF(EnemyInfoCasual!$C41=1,0.05,0))))*PlayerInfo!$B$3)*EnemyInfoCasual!H41,1)</f>
        <v>0.12470000000000001</v>
      </c>
      <c r="H18" s="13">
        <f>MIN((($B$5+(IF(EnemyInfoCasual!$C41=1,0.005,0))-($B$5*(IF(EnemyInfoCasual!$C41=1,0.005,0))))*PlayerInfo!$B$4)*EnemyInfoCasual!H41,1)</f>
        <v>0.01</v>
      </c>
      <c r="I18" s="13">
        <f>MIN((($B$6+(IF(EnemyInfoCasual!$C41=1,0.005,0))-($B$6*(IF(EnemyInfoCasual!$C41=1,0.005,0))))*PlayerInfo!$B$4)*EnemyInfoCasual!H41,1)</f>
        <v>1.5970000000000002E-2</v>
      </c>
      <c r="J18" s="13">
        <f t="shared" si="2"/>
        <v>0.86654699999999996</v>
      </c>
      <c r="K18" s="14">
        <f t="shared" si="3"/>
        <v>0.8613214589999999</v>
      </c>
      <c r="L18" s="16">
        <f t="shared" si="4"/>
        <v>1657.7653428000001</v>
      </c>
      <c r="M18" s="16">
        <f t="shared" si="0"/>
        <v>2159.2589881870799</v>
      </c>
      <c r="N18" s="16">
        <f>EnemyInfoCasual!F41</f>
        <v>285</v>
      </c>
      <c r="O18" s="16">
        <f>N18*PlayerInfo!$B$10</f>
        <v>285</v>
      </c>
      <c r="P18" s="16">
        <f>N18*PlayerInfo!$B$10*1.2*EnemyInfoCasual!H41</f>
        <v>342</v>
      </c>
      <c r="Q18" s="16">
        <f>N18*PlayerInfo!$B$10*1.2*1.5*EnemyInfoCasual!H41</f>
        <v>513</v>
      </c>
      <c r="R18" s="16">
        <f t="shared" si="5"/>
        <v>294.74329499999999</v>
      </c>
      <c r="S18" s="16">
        <f t="shared" si="6"/>
        <v>474.10660130400004</v>
      </c>
      <c r="T18" s="16">
        <f>EnemyInfoCasual!G41</f>
        <v>100</v>
      </c>
      <c r="U18" s="16">
        <f>T18*PlayerInfo!$B$11</f>
        <v>100</v>
      </c>
      <c r="V18" s="16">
        <f>T18*PlayerInfo!$B$11*1.2*EnemyInfoCasual!H41</f>
        <v>120</v>
      </c>
      <c r="W18" s="16">
        <f>T18*PlayerInfo!$B$11*1.2*1.5*EnemyInfoCasual!H41</f>
        <v>180</v>
      </c>
      <c r="X18" s="16">
        <f t="shared" si="7"/>
        <v>103.41869999999999</v>
      </c>
      <c r="Y18" s="16">
        <f t="shared" si="8"/>
        <v>166.35319343999998</v>
      </c>
    </row>
    <row r="19" spans="1:26">
      <c r="A19" s="4" t="s">
        <v>64</v>
      </c>
      <c r="B19">
        <f>EnemyInfoCasual!E42</f>
        <v>620</v>
      </c>
      <c r="C19">
        <f>(B19+(IF(EnemyInfoCasual!I42=1,PlayerInfo!$B$5,0)))*(PlayerInfo!$B$1)*(EnemyInfoCasual!L42+1)</f>
        <v>1004.4000000000001</v>
      </c>
      <c r="D19">
        <f>(B19+(IF(EnemyInfoCasual!I42=1,PlayerInfo!$B$5,0))+PlayerInfo!$B$6)*(PlayerInfo!$B$1)*(EnemyInfoCasual!L42+1)*EnemyInfoCasual!H42</f>
        <v>0</v>
      </c>
      <c r="E19">
        <f>(B19+(IF(EnemyInfoCasual!I42=1,PlayerInfo!$B$5,0))+PlayerInfo!$B$6+PlayerInfo!$B$7)*(PlayerInfo!$B$1)*(EnemyInfoCasual!L42+1)*1.2*EnemyInfoCasual!H42</f>
        <v>0</v>
      </c>
      <c r="F19" s="13">
        <f t="shared" si="1"/>
        <v>4.9950000000000001E-2</v>
      </c>
      <c r="G19" s="13">
        <f>MIN((($B$4+(IF(EnemyInfoCasual!$C42=1,0.05,0))-($B$4*(IF(EnemyInfoCasual!$C42=1,0.05,0))))*PlayerInfo!$B$3)*EnemyInfoCasual!H42,1)</f>
        <v>0</v>
      </c>
      <c r="H19" s="13">
        <f>MIN((($B$5+(IF(EnemyInfoCasual!$C42=1,0.005,0))-($B$5*(IF(EnemyInfoCasual!$C42=1,0.005,0))))*PlayerInfo!$B$4)*EnemyInfoCasual!H42,1)</f>
        <v>0</v>
      </c>
      <c r="I19" s="13">
        <f>MIN((($B$6+(IF(EnemyInfoCasual!$C42=1,0.005,0))-($B$6*(IF(EnemyInfoCasual!$C42=1,0.005,0))))*PlayerInfo!$B$4)*EnemyInfoCasual!H42,1)</f>
        <v>0</v>
      </c>
      <c r="J19" s="13">
        <f t="shared" si="2"/>
        <v>1</v>
      </c>
      <c r="K19" s="14">
        <f t="shared" si="3"/>
        <v>1</v>
      </c>
      <c r="L19" s="16">
        <f>(J19*C19)+L20</f>
        <v>2710.9231470000004</v>
      </c>
      <c r="M19" s="16">
        <f>((K19*C19)*1.3)+M20</f>
        <v>3528.4866054867002</v>
      </c>
      <c r="N19" s="16">
        <f>EnemyInfoCasual!F42</f>
        <v>170</v>
      </c>
      <c r="O19" s="16">
        <f>N19*PlayerInfo!$B$10</f>
        <v>170</v>
      </c>
      <c r="P19" s="16">
        <f>N19*PlayerInfo!$B$10*1.2*EnemyInfoCasual!H42</f>
        <v>0</v>
      </c>
      <c r="Q19" s="16">
        <f>N19*PlayerInfo!$B$10*1.2*1.5*EnemyInfoCasual!H42</f>
        <v>0</v>
      </c>
      <c r="R19" s="16">
        <f>(J19*O19)+(G19*P19)+(H19*Q19)+R20</f>
        <v>469.91422999999998</v>
      </c>
      <c r="S19" s="16">
        <f>((K19*O19)+(G19*P19)+(I19*Q19))*1.6+S20</f>
        <v>754.42426097599991</v>
      </c>
      <c r="T19" s="16">
        <f>EnemyInfoCasual!G42</f>
        <v>200</v>
      </c>
      <c r="U19" s="16">
        <f>T19*PlayerInfo!$B$11</f>
        <v>200</v>
      </c>
      <c r="V19" s="16">
        <f>T19*PlayerInfo!$B$11*1.2*EnemyInfoCasual!H42</f>
        <v>0</v>
      </c>
      <c r="W19" s="16">
        <f>T19*PlayerInfo!$B$11*1.2*1.5*EnemyInfoCasual!H42</f>
        <v>0</v>
      </c>
      <c r="X19" s="16">
        <f>(J19*U19)+(G19*V19)+(H19*W19)+X20</f>
        <v>406.8374</v>
      </c>
      <c r="Y19" s="16">
        <f>((K19*U19)+(G19*V19)+(I19*W19))*1.6+Y20</f>
        <v>652.70638687999997</v>
      </c>
      <c r="Z19" t="s">
        <v>630</v>
      </c>
    </row>
    <row r="20" spans="1:26">
      <c r="A20" s="4" t="s">
        <v>65</v>
      </c>
      <c r="B20">
        <f>EnemyInfoCasual!E43</f>
        <v>1050</v>
      </c>
      <c r="C20">
        <f>(B20+(IF(EnemyInfoCasual!I43=1,PlayerInfo!$B$5,0)))*(PlayerInfo!$B$1)*(EnemyInfoCasual!L43+1)</f>
        <v>1701</v>
      </c>
      <c r="D20">
        <f>(B20+(IF(EnemyInfoCasual!I43=1,PlayerInfo!$B$5,0))+PlayerInfo!$B$6)*(PlayerInfo!$B$1)*(EnemyInfoCasual!L43+1)*EnemyInfoCasual!H43</f>
        <v>1701</v>
      </c>
      <c r="E20">
        <f>(B20+(IF(EnemyInfoCasual!I43=1,PlayerInfo!$B$5,0))+PlayerInfo!$B$6+PlayerInfo!$B$7)*(PlayerInfo!$B$1)*(EnemyInfoCasual!L43+1)*1.2*EnemyInfoCasual!H43</f>
        <v>2041.1999999999998</v>
      </c>
      <c r="F20" s="13">
        <f t="shared" si="1"/>
        <v>4.9950000000000001E-2</v>
      </c>
      <c r="G20" s="13">
        <f>MIN((($B$4+(IF(EnemyInfoCasual!$C43=1,0.05,0))-($B$4*(IF(EnemyInfoCasual!$C43=1,0.05,0))))*PlayerInfo!$B$3)*EnemyInfoCasual!H43,1)</f>
        <v>0.12470000000000001</v>
      </c>
      <c r="H20" s="13">
        <f>MIN((($B$5+(IF(EnemyInfoCasual!$C43=1,0.005,0))-($B$5*(IF(EnemyInfoCasual!$C43=1,0.005,0))))*PlayerInfo!$B$4)*EnemyInfoCasual!H43,1)</f>
        <v>0.01</v>
      </c>
      <c r="I20" s="13">
        <f>MIN((($B$6+(IF(EnemyInfoCasual!$C43=1,0.005,0))-($B$6*(IF(EnemyInfoCasual!$C43=1,0.005,0))))*PlayerInfo!$B$4)*EnemyInfoCasual!H43,1)</f>
        <v>1.5970000000000002E-2</v>
      </c>
      <c r="J20" s="13">
        <f t="shared" si="2"/>
        <v>0.86654699999999996</v>
      </c>
      <c r="K20" s="14">
        <f t="shared" si="3"/>
        <v>0.8613214589999999</v>
      </c>
      <c r="L20" s="16">
        <f t="shared" si="4"/>
        <v>1706.5231470000001</v>
      </c>
      <c r="M20" s="16">
        <f>((K20*C20)+(G20*D20)+(I20*E20))*1.3</f>
        <v>2222.7666054867</v>
      </c>
      <c r="N20" s="16">
        <f>EnemyInfoCasual!F43</f>
        <v>290</v>
      </c>
      <c r="O20" s="16">
        <f>N20*PlayerInfo!$B$10</f>
        <v>290</v>
      </c>
      <c r="P20" s="16">
        <f>N20*PlayerInfo!$B$10*1.2*EnemyInfoCasual!H43</f>
        <v>348</v>
      </c>
      <c r="Q20" s="16">
        <f>N20*PlayerInfo!$B$10*1.2*1.5*EnemyInfoCasual!H43</f>
        <v>522</v>
      </c>
      <c r="R20" s="16">
        <f t="shared" si="5"/>
        <v>299.91422999999998</v>
      </c>
      <c r="S20" s="16">
        <f t="shared" si="6"/>
        <v>482.42426097599991</v>
      </c>
      <c r="T20" s="16">
        <f>EnemyInfoCasual!G43</f>
        <v>200</v>
      </c>
      <c r="U20" s="16">
        <f>T20*PlayerInfo!$B$11</f>
        <v>200</v>
      </c>
      <c r="V20" s="16">
        <f>T20*PlayerInfo!$B$11*1.2*EnemyInfoCasual!H43</f>
        <v>240</v>
      </c>
      <c r="W20" s="16">
        <f>T20*PlayerInfo!$B$11*1.2*1.5*EnemyInfoCasual!H43</f>
        <v>360</v>
      </c>
      <c r="X20" s="16">
        <f t="shared" si="7"/>
        <v>206.83739999999997</v>
      </c>
      <c r="Y20" s="16">
        <f t="shared" si="8"/>
        <v>332.70638687999997</v>
      </c>
    </row>
    <row r="21" spans="1:26">
      <c r="A21" s="4" t="s">
        <v>66</v>
      </c>
      <c r="B21">
        <f>EnemyInfoCasual!E44</f>
        <v>1060</v>
      </c>
      <c r="C21">
        <f>(B21+(IF(EnemyInfoCasual!I44=1,PlayerInfo!$B$5,0)))*(PlayerInfo!$B$1)*(EnemyInfoCasual!L44+1)</f>
        <v>1717.2</v>
      </c>
      <c r="D21">
        <f>(B21+(IF(EnemyInfoCasual!I44=1,PlayerInfo!$B$5,0))+PlayerInfo!$B$6)*(PlayerInfo!$B$1)*(EnemyInfoCasual!L44+1)*EnemyInfoCasual!H44</f>
        <v>1717.2</v>
      </c>
      <c r="E21">
        <f>(B21+(IF(EnemyInfoCasual!I44=1,PlayerInfo!$B$5,0))+PlayerInfo!$B$6+PlayerInfo!$B$7)*(PlayerInfo!$B$1)*(EnemyInfoCasual!L44+1)*1.2*EnemyInfoCasual!H44</f>
        <v>2060.64</v>
      </c>
      <c r="F21" s="13">
        <f t="shared" si="1"/>
        <v>4.9950000000000001E-2</v>
      </c>
      <c r="G21" s="13">
        <f>MIN((($B$4+(IF(EnemyInfoCasual!$C44=1,0.05,0))-($B$4*(IF(EnemyInfoCasual!$C44=1,0.05,0))))*PlayerInfo!$B$3)*EnemyInfoCasual!H44,1)</f>
        <v>0.12470000000000001</v>
      </c>
      <c r="H21" s="13">
        <f>MIN((($B$5+(IF(EnemyInfoCasual!$C44=1,0.005,0))-($B$5*(IF(EnemyInfoCasual!$C44=1,0.005,0))))*PlayerInfo!$B$4)*EnemyInfoCasual!H44,1)</f>
        <v>0.01</v>
      </c>
      <c r="I21" s="13">
        <f>MIN((($B$6+(IF(EnemyInfoCasual!$C44=1,0.005,0))-($B$6*(IF(EnemyInfoCasual!$C44=1,0.005,0))))*PlayerInfo!$B$4)*EnemyInfoCasual!H44,1)</f>
        <v>1.5970000000000002E-2</v>
      </c>
      <c r="J21" s="13">
        <f t="shared" si="2"/>
        <v>0.86654699999999996</v>
      </c>
      <c r="K21" s="14">
        <f t="shared" si="3"/>
        <v>0.8613214589999999</v>
      </c>
      <c r="L21" s="16">
        <f t="shared" si="4"/>
        <v>1722.7757483999999</v>
      </c>
      <c r="M21" s="16">
        <f t="shared" ref="M21:M28" si="9">((K21*C21)+(G21*D21)+(I21*E21))*1.3</f>
        <v>2243.9358112532395</v>
      </c>
      <c r="N21" s="16">
        <f>EnemyInfoCasual!F44</f>
        <v>295</v>
      </c>
      <c r="O21" s="16">
        <f>N21*PlayerInfo!$B$10</f>
        <v>295</v>
      </c>
      <c r="P21" s="16">
        <f>N21*PlayerInfo!$B$10*1.2*EnemyInfoCasual!H44</f>
        <v>354</v>
      </c>
      <c r="Q21" s="16">
        <f>N21*PlayerInfo!$B$10*1.2*1.5*EnemyInfoCasual!H44</f>
        <v>531</v>
      </c>
      <c r="R21" s="16">
        <f t="shared" si="5"/>
        <v>305.08516500000002</v>
      </c>
      <c r="S21" s="16">
        <f t="shared" si="6"/>
        <v>490.74192064800002</v>
      </c>
      <c r="T21" s="16">
        <f>EnemyInfoCasual!G44</f>
        <v>200</v>
      </c>
      <c r="U21" s="16">
        <f>T21*PlayerInfo!$B$11</f>
        <v>200</v>
      </c>
      <c r="V21" s="16">
        <f>T21*PlayerInfo!$B$11*1.2*EnemyInfoCasual!H44</f>
        <v>240</v>
      </c>
      <c r="W21" s="16">
        <f>T21*PlayerInfo!$B$11*1.2*1.5*EnemyInfoCasual!H44</f>
        <v>360</v>
      </c>
      <c r="X21" s="16">
        <f t="shared" si="7"/>
        <v>206.83739999999997</v>
      </c>
      <c r="Y21" s="16">
        <f t="shared" si="8"/>
        <v>332.70638687999997</v>
      </c>
    </row>
    <row r="22" spans="1:26">
      <c r="A22" s="4" t="s">
        <v>67</v>
      </c>
      <c r="B22">
        <f>EnemyInfoCasual!E45</f>
        <v>1080</v>
      </c>
      <c r="C22">
        <f>(B22+(IF(EnemyInfoCasual!I45=1,PlayerInfo!$B$5,0)))*(PlayerInfo!$B$1)*(EnemyInfoCasual!L45+1)</f>
        <v>1749.6000000000001</v>
      </c>
      <c r="D22">
        <f>(B22+(IF(EnemyInfoCasual!I45=1,PlayerInfo!$B$5,0))+PlayerInfo!$B$6)*(PlayerInfo!$B$1)*(EnemyInfoCasual!L45+1)*EnemyInfoCasual!H45</f>
        <v>1749.6000000000001</v>
      </c>
      <c r="E22">
        <f>(B22+(IF(EnemyInfoCasual!I45=1,PlayerInfo!$B$5,0))+PlayerInfo!$B$6+PlayerInfo!$B$7)*(PlayerInfo!$B$1)*(EnemyInfoCasual!L45+1)*1.2*EnemyInfoCasual!H45</f>
        <v>2099.52</v>
      </c>
      <c r="F22" s="13">
        <f t="shared" si="1"/>
        <v>4.9950000000000001E-2</v>
      </c>
      <c r="G22" s="13">
        <f>MIN((($B$4+(IF(EnemyInfoCasual!$C45=1,0.05,0))-($B$4*(IF(EnemyInfoCasual!$C45=1,0.05,0))))*PlayerInfo!$B$3)*EnemyInfoCasual!H45,1)</f>
        <v>0.12470000000000001</v>
      </c>
      <c r="H22" s="13">
        <f>MIN((($B$5+(IF(EnemyInfoCasual!$C45=1,0.005,0))-($B$5*(IF(EnemyInfoCasual!$C45=1,0.005,0))))*PlayerInfo!$B$4)*EnemyInfoCasual!H45,1)</f>
        <v>0.01</v>
      </c>
      <c r="I22" s="13">
        <f>MIN((($B$6+(IF(EnemyInfoCasual!$C45=1,0.005,0))-($B$6*(IF(EnemyInfoCasual!$C45=1,0.005,0))))*PlayerInfo!$B$4)*EnemyInfoCasual!H45,1)</f>
        <v>1.5970000000000002E-2</v>
      </c>
      <c r="J22" s="13">
        <f t="shared" si="2"/>
        <v>0.86654699999999996</v>
      </c>
      <c r="K22" s="14">
        <f t="shared" si="3"/>
        <v>0.8613214589999999</v>
      </c>
      <c r="L22" s="16">
        <f t="shared" si="4"/>
        <v>1755.2809512000001</v>
      </c>
      <c r="M22" s="16">
        <f t="shared" si="9"/>
        <v>2286.27422278632</v>
      </c>
      <c r="N22" s="16">
        <f>EnemyInfoCasual!F45</f>
        <v>300</v>
      </c>
      <c r="O22" s="16">
        <f>N22*PlayerInfo!$B$10</f>
        <v>300</v>
      </c>
      <c r="P22" s="16">
        <f>N22*PlayerInfo!$B$10*1.2*EnemyInfoCasual!H45</f>
        <v>360</v>
      </c>
      <c r="Q22" s="16">
        <f>N22*PlayerInfo!$B$10*1.2*1.5*EnemyInfoCasual!H45</f>
        <v>540</v>
      </c>
      <c r="R22" s="16">
        <f t="shared" si="5"/>
        <v>310.25609999999995</v>
      </c>
      <c r="S22" s="16">
        <f t="shared" si="6"/>
        <v>499.05958032000001</v>
      </c>
      <c r="T22" s="16">
        <f>EnemyInfoCasual!G45</f>
        <v>200</v>
      </c>
      <c r="U22" s="16">
        <f>T22*PlayerInfo!$B$11</f>
        <v>200</v>
      </c>
      <c r="V22" s="16">
        <f>T22*PlayerInfo!$B$11*1.2*EnemyInfoCasual!H45</f>
        <v>240</v>
      </c>
      <c r="W22" s="16">
        <f>T22*PlayerInfo!$B$11*1.2*1.5*EnemyInfoCasual!H45</f>
        <v>360</v>
      </c>
      <c r="X22" s="16">
        <f t="shared" si="7"/>
        <v>206.83739999999997</v>
      </c>
      <c r="Y22" s="16">
        <f t="shared" si="8"/>
        <v>332.70638687999997</v>
      </c>
    </row>
    <row r="23" spans="1:26">
      <c r="A23" s="4" t="s">
        <v>68</v>
      </c>
      <c r="B23">
        <f>EnemyInfoCasual!E46</f>
        <v>1090</v>
      </c>
      <c r="C23">
        <f>(B23+(IF(EnemyInfoCasual!I46=1,PlayerInfo!$B$5,0)))*(PlayerInfo!$B$1)*(EnemyInfoCasual!L46+1)</f>
        <v>1765.8000000000002</v>
      </c>
      <c r="D23">
        <f>(B23+(IF(EnemyInfoCasual!I46=1,PlayerInfo!$B$5,0))+PlayerInfo!$B$6)*(PlayerInfo!$B$1)*(EnemyInfoCasual!L46+1)*EnemyInfoCasual!H46</f>
        <v>1765.8000000000002</v>
      </c>
      <c r="E23">
        <f>(B23+(IF(EnemyInfoCasual!I46=1,PlayerInfo!$B$5,0))+PlayerInfo!$B$6+PlayerInfo!$B$7)*(PlayerInfo!$B$1)*(EnemyInfoCasual!L46+1)*1.2*EnemyInfoCasual!H46</f>
        <v>2118.96</v>
      </c>
      <c r="F23" s="13">
        <f t="shared" si="1"/>
        <v>4.9950000000000001E-2</v>
      </c>
      <c r="G23" s="13">
        <f>MIN((($B$4+(IF(EnemyInfoCasual!$C46=1,0.05,0))-($B$4*(IF(EnemyInfoCasual!$C46=1,0.05,0))))*PlayerInfo!$B$3)*EnemyInfoCasual!H46,1)</f>
        <v>0.12470000000000001</v>
      </c>
      <c r="H23" s="13">
        <f>MIN((($B$5+(IF(EnemyInfoCasual!$C46=1,0.005,0))-($B$5*(IF(EnemyInfoCasual!$C46=1,0.005,0))))*PlayerInfo!$B$4)*EnemyInfoCasual!H46,1)</f>
        <v>0.01</v>
      </c>
      <c r="I23" s="13">
        <f>MIN((($B$6+(IF(EnemyInfoCasual!$C46=1,0.005,0))-($B$6*(IF(EnemyInfoCasual!$C46=1,0.005,0))))*PlayerInfo!$B$4)*EnemyInfoCasual!H46,1)</f>
        <v>1.5970000000000002E-2</v>
      </c>
      <c r="J23" s="13">
        <f t="shared" si="2"/>
        <v>0.86654699999999996</v>
      </c>
      <c r="K23" s="14">
        <f t="shared" si="3"/>
        <v>0.8613214589999999</v>
      </c>
      <c r="L23" s="16">
        <f t="shared" si="4"/>
        <v>1771.5335525999999</v>
      </c>
      <c r="M23" s="16">
        <f t="shared" si="9"/>
        <v>2307.44342855286</v>
      </c>
      <c r="N23" s="16">
        <f>EnemyInfoCasual!F46</f>
        <v>305</v>
      </c>
      <c r="O23" s="16">
        <f>N23*PlayerInfo!$B$10</f>
        <v>305</v>
      </c>
      <c r="P23" s="16">
        <f>N23*PlayerInfo!$B$10*1.2*EnemyInfoCasual!H46</f>
        <v>366</v>
      </c>
      <c r="Q23" s="16">
        <f>N23*PlayerInfo!$B$10*1.2*1.5*EnemyInfoCasual!H46</f>
        <v>549</v>
      </c>
      <c r="R23" s="16">
        <f t="shared" si="5"/>
        <v>315.42703499999999</v>
      </c>
      <c r="S23" s="16">
        <f t="shared" si="6"/>
        <v>507.377239992</v>
      </c>
      <c r="T23" s="16">
        <f>EnemyInfoCasual!G46</f>
        <v>200</v>
      </c>
      <c r="U23" s="16">
        <f>T23*PlayerInfo!$B$11</f>
        <v>200</v>
      </c>
      <c r="V23" s="16">
        <f>T23*PlayerInfo!$B$11*1.2*EnemyInfoCasual!H46</f>
        <v>240</v>
      </c>
      <c r="W23" s="16">
        <f>T23*PlayerInfo!$B$11*1.2*1.5*EnemyInfoCasual!H46</f>
        <v>360</v>
      </c>
      <c r="X23" s="16">
        <f t="shared" si="7"/>
        <v>206.83739999999997</v>
      </c>
      <c r="Y23" s="16">
        <f t="shared" si="8"/>
        <v>332.70638687999997</v>
      </c>
    </row>
    <row r="24" spans="1:26">
      <c r="A24" s="4" t="s">
        <v>69</v>
      </c>
      <c r="B24">
        <f>EnemyInfoCasual!E47</f>
        <v>1110</v>
      </c>
      <c r="C24">
        <f>(B24+(IF(EnemyInfoCasual!I47=1,PlayerInfo!$B$5,0)))*(PlayerInfo!$B$1)*(EnemyInfoCasual!L47+1)</f>
        <v>1798.2</v>
      </c>
      <c r="D24">
        <f>(B24+(IF(EnemyInfoCasual!I47=1,PlayerInfo!$B$5,0))+PlayerInfo!$B$6)*(PlayerInfo!$B$1)*(EnemyInfoCasual!L47+1)*EnemyInfoCasual!H47</f>
        <v>1798.2</v>
      </c>
      <c r="E24">
        <f>(B24+(IF(EnemyInfoCasual!I47=1,PlayerInfo!$B$5,0))+PlayerInfo!$B$6+PlayerInfo!$B$7)*(PlayerInfo!$B$1)*(EnemyInfoCasual!L47+1)*1.2*EnemyInfoCasual!H47</f>
        <v>2157.84</v>
      </c>
      <c r="F24" s="13">
        <f t="shared" si="1"/>
        <v>4.9950000000000001E-2</v>
      </c>
      <c r="G24" s="13">
        <f>MIN((($B$4+(IF(EnemyInfoCasual!$C47=1,0.05,0))-($B$4*(IF(EnemyInfoCasual!$C47=1,0.05,0))))*PlayerInfo!$B$3)*EnemyInfoCasual!H47,1)</f>
        <v>0.12470000000000001</v>
      </c>
      <c r="H24" s="13">
        <f>MIN((($B$5+(IF(EnemyInfoCasual!$C47=1,0.005,0))-($B$5*(IF(EnemyInfoCasual!$C47=1,0.005,0))))*PlayerInfo!$B$4)*EnemyInfoCasual!H47,1)</f>
        <v>0.01</v>
      </c>
      <c r="I24" s="13">
        <f>MIN((($B$6+(IF(EnemyInfoCasual!$C47=1,0.005,0))-($B$6*(IF(EnemyInfoCasual!$C47=1,0.005,0))))*PlayerInfo!$B$4)*EnemyInfoCasual!H47,1)</f>
        <v>1.5970000000000002E-2</v>
      </c>
      <c r="J24" s="13">
        <f t="shared" si="2"/>
        <v>0.86654699999999996</v>
      </c>
      <c r="K24" s="14">
        <f t="shared" si="3"/>
        <v>0.8613214589999999</v>
      </c>
      <c r="L24" s="16">
        <f t="shared" si="4"/>
        <v>1804.0387554000001</v>
      </c>
      <c r="M24" s="16">
        <f t="shared" si="9"/>
        <v>2349.7818400859401</v>
      </c>
      <c r="N24" s="16">
        <f>EnemyInfoCasual!F47</f>
        <v>310</v>
      </c>
      <c r="O24" s="16">
        <f>N24*PlayerInfo!$B$10</f>
        <v>310</v>
      </c>
      <c r="P24" s="16">
        <f>N24*PlayerInfo!$B$10*1.2*EnemyInfoCasual!H47</f>
        <v>372</v>
      </c>
      <c r="Q24" s="16">
        <f>N24*PlayerInfo!$B$10*1.2*1.5*EnemyInfoCasual!H47</f>
        <v>558</v>
      </c>
      <c r="R24" s="16">
        <f t="shared" si="5"/>
        <v>320.59796999999998</v>
      </c>
      <c r="S24" s="16">
        <f t="shared" si="6"/>
        <v>515.69489966399999</v>
      </c>
      <c r="T24" s="16">
        <f>EnemyInfoCasual!G47</f>
        <v>200</v>
      </c>
      <c r="U24" s="16">
        <f>T24*PlayerInfo!$B$11</f>
        <v>200</v>
      </c>
      <c r="V24" s="16">
        <f>T24*PlayerInfo!$B$11*1.2*EnemyInfoCasual!H47</f>
        <v>240</v>
      </c>
      <c r="W24" s="16">
        <f>T24*PlayerInfo!$B$11*1.2*1.5*EnemyInfoCasual!H47</f>
        <v>360</v>
      </c>
      <c r="X24" s="16">
        <f t="shared" si="7"/>
        <v>206.83739999999997</v>
      </c>
      <c r="Y24" s="16">
        <f t="shared" si="8"/>
        <v>332.70638687999997</v>
      </c>
    </row>
    <row r="25" spans="1:26">
      <c r="A25" s="4" t="s">
        <v>70</v>
      </c>
      <c r="B25">
        <f>EnemyInfoCasual!E48</f>
        <v>1140</v>
      </c>
      <c r="C25">
        <f>(B25+(IF(EnemyInfoCasual!I48=1,PlayerInfo!$B$5,0)))*(PlayerInfo!$B$1)*(EnemyInfoCasual!L48+1)</f>
        <v>1846.8000000000002</v>
      </c>
      <c r="D25">
        <f>(B25+(IF(EnemyInfoCasual!I48=1,PlayerInfo!$B$5,0))+PlayerInfo!$B$6)*(PlayerInfo!$B$1)*(EnemyInfoCasual!L48+1)*EnemyInfoCasual!H48</f>
        <v>1846.8000000000002</v>
      </c>
      <c r="E25">
        <f>(B25+(IF(EnemyInfoCasual!I48=1,PlayerInfo!$B$5,0))+PlayerInfo!$B$6+PlayerInfo!$B$7)*(PlayerInfo!$B$1)*(EnemyInfoCasual!L48+1)*1.2*EnemyInfoCasual!H48</f>
        <v>2216.1600000000003</v>
      </c>
      <c r="F25" s="13">
        <f t="shared" si="1"/>
        <v>4.9950000000000001E-2</v>
      </c>
      <c r="G25" s="13">
        <f>MIN((($B$4+(IF(EnemyInfoCasual!$C48=1,0.05,0))-($B$4*(IF(EnemyInfoCasual!$C48=1,0.05,0))))*PlayerInfo!$B$3)*EnemyInfoCasual!H48,1)</f>
        <v>0.12470000000000001</v>
      </c>
      <c r="H25" s="13">
        <f>MIN((($B$5+(IF(EnemyInfoCasual!$C48=1,0.005,0))-($B$5*(IF(EnemyInfoCasual!$C48=1,0.005,0))))*PlayerInfo!$B$4)*EnemyInfoCasual!H48,1)</f>
        <v>0.01</v>
      </c>
      <c r="I25" s="13">
        <f>MIN((($B$6+(IF(EnemyInfoCasual!$C48=1,0.005,0))-($B$6*(IF(EnemyInfoCasual!$C48=1,0.005,0))))*PlayerInfo!$B$4)*EnemyInfoCasual!H48,1)</f>
        <v>1.5970000000000002E-2</v>
      </c>
      <c r="J25" s="13">
        <f t="shared" si="2"/>
        <v>0.86654699999999996</v>
      </c>
      <c r="K25" s="14">
        <f t="shared" si="3"/>
        <v>0.8613214589999999</v>
      </c>
      <c r="L25" s="16">
        <f t="shared" si="4"/>
        <v>1852.7965595999999</v>
      </c>
      <c r="M25" s="16">
        <f t="shared" si="9"/>
        <v>2413.2894573855601</v>
      </c>
      <c r="N25" s="16">
        <f>EnemyInfoCasual!F48</f>
        <v>315</v>
      </c>
      <c r="O25" s="16">
        <f>N25*PlayerInfo!$B$10</f>
        <v>315</v>
      </c>
      <c r="P25" s="16">
        <f>N25*PlayerInfo!$B$10*1.2*EnemyInfoCasual!H48</f>
        <v>378</v>
      </c>
      <c r="Q25" s="16">
        <f>N25*PlayerInfo!$B$10*1.2*1.5*EnemyInfoCasual!H48</f>
        <v>567</v>
      </c>
      <c r="R25" s="16">
        <f t="shared" si="5"/>
        <v>325.76890499999996</v>
      </c>
      <c r="S25" s="16">
        <f t="shared" si="6"/>
        <v>524.01255933599987</v>
      </c>
      <c r="T25" s="16">
        <f>EnemyInfoCasual!G48</f>
        <v>200</v>
      </c>
      <c r="U25" s="16">
        <f>T25*PlayerInfo!$B$11</f>
        <v>200</v>
      </c>
      <c r="V25" s="16">
        <f>T25*PlayerInfo!$B$11*1.2*EnemyInfoCasual!H48</f>
        <v>240</v>
      </c>
      <c r="W25" s="16">
        <f>T25*PlayerInfo!$B$11*1.2*1.5*EnemyInfoCasual!H48</f>
        <v>360</v>
      </c>
      <c r="X25" s="16">
        <f t="shared" si="7"/>
        <v>206.83739999999997</v>
      </c>
      <c r="Y25" s="16">
        <f t="shared" si="8"/>
        <v>332.70638687999997</v>
      </c>
    </row>
    <row r="26" spans="1:26">
      <c r="A26" s="4" t="s">
        <v>75</v>
      </c>
      <c r="B26">
        <f>EnemyInfoCasual!E49</f>
        <v>3670</v>
      </c>
      <c r="C26">
        <f>(B26+(IF(EnemyInfoCasual!I49=1,PlayerInfo!$B$5,0)))*(PlayerInfo!$B$1)*(EnemyInfoCasual!L49+1)</f>
        <v>5945.4000000000005</v>
      </c>
      <c r="D26">
        <f>(B26+(IF(EnemyInfoCasual!I49=1,PlayerInfo!$B$5,0))+PlayerInfo!$B$6)*(PlayerInfo!$B$1)*(EnemyInfoCasual!L49+1)*EnemyInfoCasual!H49</f>
        <v>5945.4000000000005</v>
      </c>
      <c r="E26">
        <f>(B26+(IF(EnemyInfoCasual!I49=1,PlayerInfo!$B$5,0))+PlayerInfo!$B$6+PlayerInfo!$B$7)*(PlayerInfo!$B$1)*(EnemyInfoCasual!L49+1)*1.2*EnemyInfoCasual!H49</f>
        <v>7134.4800000000005</v>
      </c>
      <c r="F26" s="13">
        <f t="shared" si="1"/>
        <v>4.9950000000000001E-2</v>
      </c>
      <c r="G26" s="13">
        <f>MIN((($B$4+(IF(EnemyInfoCasual!$C49=1,0.05,0))-($B$4*(IF(EnemyInfoCasual!$C49=1,0.05,0))))*PlayerInfo!$B$3)*EnemyInfoCasual!H49,1)</f>
        <v>0.12470000000000001</v>
      </c>
      <c r="H26" s="13">
        <f>MIN((($B$5+(IF(EnemyInfoCasual!$C49=1,0.005,0))-($B$5*(IF(EnemyInfoCasual!$C49=1,0.005,0))))*PlayerInfo!$B$4)*EnemyInfoCasual!H49,1)</f>
        <v>0.01</v>
      </c>
      <c r="I26" s="13">
        <f>MIN((($B$6+(IF(EnemyInfoCasual!$C49=1,0.005,0))-($B$6*(IF(EnemyInfoCasual!$C49=1,0.005,0))))*PlayerInfo!$B$4)*EnemyInfoCasual!H49,1)</f>
        <v>1.5970000000000002E-2</v>
      </c>
      <c r="J26" s="13">
        <f t="shared" si="2"/>
        <v>0.86654699999999996</v>
      </c>
      <c r="K26" s="14">
        <f t="shared" si="3"/>
        <v>0.8613214589999999</v>
      </c>
      <c r="L26" s="16">
        <f t="shared" si="4"/>
        <v>5964.7047137999998</v>
      </c>
      <c r="M26" s="16">
        <f t="shared" si="9"/>
        <v>7769.0985163201804</v>
      </c>
      <c r="N26" s="16">
        <f>EnemyInfoCasual!F49</f>
        <v>1370</v>
      </c>
      <c r="O26" s="16">
        <f>N26*PlayerInfo!$B$10</f>
        <v>1370</v>
      </c>
      <c r="P26" s="16">
        <f>N26*PlayerInfo!$B$10*1.2*EnemyInfoCasual!H49</f>
        <v>1644</v>
      </c>
      <c r="Q26" s="16">
        <f>N26*PlayerInfo!$B$10*1.2*1.5*EnemyInfoCasual!H49</f>
        <v>2466</v>
      </c>
      <c r="R26" s="16">
        <f t="shared" si="5"/>
        <v>1416.8361900000002</v>
      </c>
      <c r="S26" s="16">
        <f t="shared" si="6"/>
        <v>2279.0387501279997</v>
      </c>
      <c r="T26" s="16">
        <f>EnemyInfoCasual!G49</f>
        <v>800</v>
      </c>
      <c r="U26" s="16">
        <f>T26*PlayerInfo!$B$11</f>
        <v>800</v>
      </c>
      <c r="V26" s="16">
        <f>T26*PlayerInfo!$B$11*1.2*EnemyInfoCasual!H49</f>
        <v>960</v>
      </c>
      <c r="W26" s="16">
        <f>T26*PlayerInfo!$B$11*1.2*1.5*EnemyInfoCasual!H49</f>
        <v>1440</v>
      </c>
      <c r="X26" s="16">
        <f t="shared" si="7"/>
        <v>827.3495999999999</v>
      </c>
      <c r="Y26" s="16">
        <f t="shared" si="8"/>
        <v>1330.8255475199999</v>
      </c>
    </row>
    <row r="27" spans="1:26">
      <c r="A27" s="4" t="s">
        <v>71</v>
      </c>
      <c r="B27">
        <f>EnemyInfoCasual!E50</f>
        <v>1150</v>
      </c>
      <c r="C27">
        <f>(B27+(IF(EnemyInfoCasual!I50=1,PlayerInfo!$B$5,0)))*(PlayerInfo!$B$1)*(EnemyInfoCasual!L50+1)</f>
        <v>1863.0000000000002</v>
      </c>
      <c r="D27">
        <f>(B27+(IF(EnemyInfoCasual!I50=1,PlayerInfo!$B$5,0))+PlayerInfo!$B$6)*(PlayerInfo!$B$1)*(EnemyInfoCasual!L50+1)*EnemyInfoCasual!H50</f>
        <v>1863.0000000000002</v>
      </c>
      <c r="E27">
        <f>(B27+(IF(EnemyInfoCasual!I50=1,PlayerInfo!$B$5,0))+PlayerInfo!$B$6+PlayerInfo!$B$7)*(PlayerInfo!$B$1)*(EnemyInfoCasual!L50+1)*1.2*EnemyInfoCasual!H50</f>
        <v>2235.6000000000004</v>
      </c>
      <c r="F27" s="13">
        <f t="shared" si="1"/>
        <v>4.9950000000000001E-2</v>
      </c>
      <c r="G27" s="13">
        <f>MIN((($B$4+(IF(EnemyInfoCasual!$C50=1,0.05,0))-($B$4*(IF(EnemyInfoCasual!$C50=1,0.05,0))))*PlayerInfo!$B$3)*EnemyInfoCasual!H50,1)</f>
        <v>0.12470000000000001</v>
      </c>
      <c r="H27" s="13">
        <f>MIN((($B$5+(IF(EnemyInfoCasual!$C50=1,0.005,0))-($B$5*(IF(EnemyInfoCasual!$C50=1,0.005,0))))*PlayerInfo!$B$4)*EnemyInfoCasual!H50,1)</f>
        <v>0.01</v>
      </c>
      <c r="I27" s="13">
        <f>MIN((($B$6+(IF(EnemyInfoCasual!$C50=1,0.005,0))-($B$6*(IF(EnemyInfoCasual!$C50=1,0.005,0))))*PlayerInfo!$B$4)*EnemyInfoCasual!H50,1)</f>
        <v>1.5970000000000002E-2</v>
      </c>
      <c r="J27" s="13">
        <f t="shared" si="2"/>
        <v>0.86654699999999996</v>
      </c>
      <c r="K27" s="14">
        <f t="shared" si="3"/>
        <v>0.8613214589999999</v>
      </c>
      <c r="L27" s="16">
        <f t="shared" si="4"/>
        <v>1869.0491610000001</v>
      </c>
      <c r="M27" s="16">
        <f t="shared" si="9"/>
        <v>2434.4586631521001</v>
      </c>
      <c r="N27" s="16">
        <f>EnemyInfoCasual!F50</f>
        <v>320</v>
      </c>
      <c r="O27" s="16">
        <f>N27*PlayerInfo!$B$10</f>
        <v>320</v>
      </c>
      <c r="P27" s="16">
        <f>N27*PlayerInfo!$B$10*1.2*EnemyInfoCasual!H50</f>
        <v>384</v>
      </c>
      <c r="Q27" s="16">
        <f>N27*PlayerInfo!$B$10*1.2*1.5*EnemyInfoCasual!H50</f>
        <v>576</v>
      </c>
      <c r="R27" s="16">
        <f t="shared" si="5"/>
        <v>330.93983999999995</v>
      </c>
      <c r="S27" s="16">
        <f t="shared" si="6"/>
        <v>532.33021900799986</v>
      </c>
      <c r="T27" s="16">
        <f>EnemyInfoCasual!G50</f>
        <v>200</v>
      </c>
      <c r="U27" s="16">
        <f>T27*PlayerInfo!$B$11</f>
        <v>200</v>
      </c>
      <c r="V27" s="16">
        <f>T27*PlayerInfo!$B$11*1.2*EnemyInfoCasual!H50</f>
        <v>240</v>
      </c>
      <c r="W27" s="16">
        <f>T27*PlayerInfo!$B$11*1.2*1.5*EnemyInfoCasual!H50</f>
        <v>360</v>
      </c>
      <c r="X27" s="16">
        <f t="shared" si="7"/>
        <v>206.83739999999997</v>
      </c>
      <c r="Y27" s="16">
        <f t="shared" si="8"/>
        <v>332.70638687999997</v>
      </c>
    </row>
    <row r="28" spans="1:26">
      <c r="A28" s="4" t="s">
        <v>72</v>
      </c>
      <c r="B28">
        <f>EnemyInfoCasual!E51</f>
        <v>1170</v>
      </c>
      <c r="C28">
        <f>(B28+(IF(EnemyInfoCasual!I51=1,PlayerInfo!$B$5,0)))*(PlayerInfo!$B$1)*(EnemyInfoCasual!L51+1)</f>
        <v>1895.4</v>
      </c>
      <c r="D28">
        <f>(B28+(IF(EnemyInfoCasual!I51=1,PlayerInfo!$B$5,0))+PlayerInfo!$B$6)*(PlayerInfo!$B$1)*(EnemyInfoCasual!L51+1)*EnemyInfoCasual!H51</f>
        <v>1895.4</v>
      </c>
      <c r="E28">
        <f>(B28+(IF(EnemyInfoCasual!I51=1,PlayerInfo!$B$5,0))+PlayerInfo!$B$6+PlayerInfo!$B$7)*(PlayerInfo!$B$1)*(EnemyInfoCasual!L51+1)*1.2*EnemyInfoCasual!H51</f>
        <v>2274.48</v>
      </c>
      <c r="F28" s="13">
        <f t="shared" si="1"/>
        <v>4.9950000000000001E-2</v>
      </c>
      <c r="G28" s="13">
        <f>MIN((($B$4+(IF(EnemyInfoCasual!$C51=1,0.05,0))-($B$4*(IF(EnemyInfoCasual!$C51=1,0.05,0))))*PlayerInfo!$B$3)*EnemyInfoCasual!H51,1)</f>
        <v>0.12470000000000001</v>
      </c>
      <c r="H28" s="13">
        <f>MIN((($B$5+(IF(EnemyInfoCasual!$C51=1,0.005,0))-($B$5*(IF(EnemyInfoCasual!$C51=1,0.005,0))))*PlayerInfo!$B$4)*EnemyInfoCasual!H51,1)</f>
        <v>0.01</v>
      </c>
      <c r="I28" s="13">
        <f>MIN((($B$6+(IF(EnemyInfoCasual!$C51=1,0.005,0))-($B$6*(IF(EnemyInfoCasual!$C51=1,0.005,0))))*PlayerInfo!$B$4)*EnemyInfoCasual!H51,1)</f>
        <v>1.5970000000000002E-2</v>
      </c>
      <c r="J28" s="13">
        <f t="shared" si="2"/>
        <v>0.86654699999999996</v>
      </c>
      <c r="K28" s="14">
        <f t="shared" si="3"/>
        <v>0.8613214589999999</v>
      </c>
      <c r="L28" s="16">
        <f t="shared" si="4"/>
        <v>1901.5543637999999</v>
      </c>
      <c r="M28" s="16">
        <f t="shared" si="9"/>
        <v>2476.7970746851802</v>
      </c>
      <c r="N28" s="16">
        <f>EnemyInfoCasual!F51</f>
        <v>325</v>
      </c>
      <c r="O28" s="16">
        <f>N28*PlayerInfo!$B$10</f>
        <v>325</v>
      </c>
      <c r="P28" s="16">
        <f>N28*PlayerInfo!$B$10*1.2*EnemyInfoCasual!H51</f>
        <v>390</v>
      </c>
      <c r="Q28" s="16">
        <f>N28*PlayerInfo!$B$10*1.2*1.5*EnemyInfoCasual!H51</f>
        <v>585</v>
      </c>
      <c r="R28" s="16">
        <f t="shared" si="5"/>
        <v>336.11077499999999</v>
      </c>
      <c r="S28" s="16">
        <f t="shared" si="6"/>
        <v>540.64787867999996</v>
      </c>
      <c r="T28" s="16">
        <f>EnemyInfoCasual!G51</f>
        <v>200</v>
      </c>
      <c r="U28" s="16">
        <f>T28*PlayerInfo!$B$11</f>
        <v>200</v>
      </c>
      <c r="V28" s="16">
        <f>T28*PlayerInfo!$B$11*1.2*EnemyInfoCasual!H51</f>
        <v>240</v>
      </c>
      <c r="W28" s="16">
        <f>T28*PlayerInfo!$B$11*1.2*1.5*EnemyInfoCasual!H51</f>
        <v>360</v>
      </c>
      <c r="X28" s="16">
        <f t="shared" si="7"/>
        <v>206.83739999999997</v>
      </c>
      <c r="Y28" s="16">
        <f t="shared" si="8"/>
        <v>332.70638687999997</v>
      </c>
    </row>
    <row r="29" spans="1:26">
      <c r="A29" s="4" t="s">
        <v>73</v>
      </c>
      <c r="B29">
        <f>EnemyInfoCasual!E52</f>
        <v>705</v>
      </c>
      <c r="C29">
        <f>(B29+(IF(EnemyInfoCasual!I52=1,PlayerInfo!$B$5,0)))*(PlayerInfo!$B$1)*(EnemyInfoCasual!L52+1)</f>
        <v>1142.1000000000001</v>
      </c>
      <c r="D29">
        <f>(B29+(IF(EnemyInfoCasual!I52=1,PlayerInfo!$B$5,0))+PlayerInfo!$B$6)*(PlayerInfo!$B$1)*(EnemyInfoCasual!L52+1)*EnemyInfoCasual!H52</f>
        <v>0</v>
      </c>
      <c r="E29">
        <f>(B29+(IF(EnemyInfoCasual!I52=1,PlayerInfo!$B$5,0))+PlayerInfo!$B$6+PlayerInfo!$B$7)*(PlayerInfo!$B$1)*(EnemyInfoCasual!L52+1)*1.2*EnemyInfoCasual!H52</f>
        <v>0</v>
      </c>
      <c r="F29" s="13">
        <f t="shared" si="1"/>
        <v>4.9950000000000001E-2</v>
      </c>
      <c r="G29" s="13">
        <f>MIN((($B$4+(IF(EnemyInfoCasual!$C52=1,0.05,0))-($B$4*(IF(EnemyInfoCasual!$C52=1,0.05,0))))*PlayerInfo!$B$3)*EnemyInfoCasual!H52,1)</f>
        <v>0</v>
      </c>
      <c r="H29" s="13">
        <f>MIN((($B$5+(IF(EnemyInfoCasual!$C52=1,0.005,0))-($B$5*(IF(EnemyInfoCasual!$C52=1,0.005,0))))*PlayerInfo!$B$4)*EnemyInfoCasual!H52,1)</f>
        <v>0</v>
      </c>
      <c r="I29" s="13">
        <f>MIN((($B$6+(IF(EnemyInfoCasual!$C52=1,0.005,0))-($B$6*(IF(EnemyInfoCasual!$C52=1,0.005,0))))*PlayerInfo!$B$4)*EnemyInfoCasual!H52,1)</f>
        <v>0</v>
      </c>
      <c r="J29" s="13">
        <f t="shared" si="2"/>
        <v>1</v>
      </c>
      <c r="K29" s="14">
        <f t="shared" si="3"/>
        <v>1</v>
      </c>
      <c r="L29" s="16">
        <f>(J29*C29)+L30</f>
        <v>3076.1595666000003</v>
      </c>
      <c r="M29" s="16">
        <f>((K29*C29)*1.3)+M30</f>
        <v>4003.8654862182602</v>
      </c>
      <c r="N29" s="16">
        <f>EnemyInfoCasual!F52</f>
        <v>195</v>
      </c>
      <c r="O29" s="16">
        <f>N29*PlayerInfo!$B$10</f>
        <v>195</v>
      </c>
      <c r="P29" s="16">
        <f>N29*PlayerInfo!$B$10*1.2*EnemyInfoCasual!H52</f>
        <v>0</v>
      </c>
      <c r="Q29" s="16">
        <f>N29*PlayerInfo!$B$10*1.2*1.5*EnemyInfoCasual!H52</f>
        <v>0</v>
      </c>
      <c r="R29" s="16">
        <f t="shared" si="5"/>
        <v>195</v>
      </c>
      <c r="S29" s="16">
        <f t="shared" si="6"/>
        <v>312</v>
      </c>
      <c r="T29" s="16">
        <f>EnemyInfoCasual!G52</f>
        <v>200</v>
      </c>
      <c r="U29" s="16">
        <f>T29*PlayerInfo!$B$11</f>
        <v>200</v>
      </c>
      <c r="V29" s="16">
        <f>T29*PlayerInfo!$B$11*1.2*EnemyInfoCasual!H52</f>
        <v>0</v>
      </c>
      <c r="W29" s="16">
        <f>T29*PlayerInfo!$B$11*1.2*1.5*EnemyInfoCasual!H52</f>
        <v>0</v>
      </c>
      <c r="X29" s="16">
        <f t="shared" si="7"/>
        <v>200</v>
      </c>
      <c r="Y29" s="16">
        <f t="shared" si="8"/>
        <v>320</v>
      </c>
      <c r="Z29" s="19" t="s">
        <v>631</v>
      </c>
    </row>
    <row r="30" spans="1:26">
      <c r="A30" s="4" t="s">
        <v>74</v>
      </c>
      <c r="B30">
        <f>EnemyInfoCasual!E53</f>
        <v>1190</v>
      </c>
      <c r="C30">
        <f>(B30+(IF(EnemyInfoCasual!I53=1,PlayerInfo!$B$5,0)))*(PlayerInfo!$B$1)*(EnemyInfoCasual!L53+1)</f>
        <v>1927.8000000000002</v>
      </c>
      <c r="D30">
        <f>(B30+(IF(EnemyInfoCasual!I53=1,PlayerInfo!$B$5,0))+PlayerInfo!$B$6)*(PlayerInfo!$B$1)*(EnemyInfoCasual!L53+1)*EnemyInfoCasual!H53</f>
        <v>1927.8000000000002</v>
      </c>
      <c r="E30">
        <f>(B30+(IF(EnemyInfoCasual!I53=1,PlayerInfo!$B$5,0))+PlayerInfo!$B$6+PlayerInfo!$B$7)*(PlayerInfo!$B$1)*(EnemyInfoCasual!L53+1)*1.2*EnemyInfoCasual!H53</f>
        <v>2313.36</v>
      </c>
      <c r="F30" s="13">
        <f t="shared" si="1"/>
        <v>4.9950000000000001E-2</v>
      </c>
      <c r="G30" s="13">
        <f>MIN((($B$4+(IF(EnemyInfoCasual!$C53=1,0.05,0))-($B$4*(IF(EnemyInfoCasual!$C53=1,0.05,0))))*PlayerInfo!$B$3)*EnemyInfoCasual!H53,1)</f>
        <v>0.12470000000000001</v>
      </c>
      <c r="H30" s="13">
        <f>MIN((($B$5+(IF(EnemyInfoCasual!$C53=1,0.005,0))-($B$5*(IF(EnemyInfoCasual!$C53=1,0.005,0))))*PlayerInfo!$B$4)*EnemyInfoCasual!H53,1)</f>
        <v>0.01</v>
      </c>
      <c r="I30" s="13">
        <f>MIN((($B$6+(IF(EnemyInfoCasual!$C53=1,0.005,0))-($B$6*(IF(EnemyInfoCasual!$C53=1,0.005,0))))*PlayerInfo!$B$4)*EnemyInfoCasual!H53,1)</f>
        <v>1.5970000000000002E-2</v>
      </c>
      <c r="J30" s="13">
        <f t="shared" si="2"/>
        <v>0.86654699999999996</v>
      </c>
      <c r="K30" s="14">
        <f t="shared" si="3"/>
        <v>0.8613214589999999</v>
      </c>
      <c r="L30" s="16">
        <f t="shared" si="4"/>
        <v>1934.0595666000004</v>
      </c>
      <c r="M30" s="16">
        <f>((K30*C30)+(G30*D30)+(I30*E30))*1.3</f>
        <v>2519.1354862182602</v>
      </c>
      <c r="N30" s="16">
        <f>EnemyInfoCasual!F53</f>
        <v>335</v>
      </c>
      <c r="O30" s="16">
        <f>N30*PlayerInfo!$B$10</f>
        <v>335</v>
      </c>
      <c r="P30" s="16">
        <f>N30*PlayerInfo!$B$10*1.2*EnemyInfoCasual!H53</f>
        <v>402</v>
      </c>
      <c r="Q30" s="16">
        <f>N30*PlayerInfo!$B$10*1.2*1.5*EnemyInfoCasual!H53</f>
        <v>603</v>
      </c>
      <c r="R30" s="16">
        <f t="shared" si="5"/>
        <v>346.45264499999996</v>
      </c>
      <c r="S30" s="16">
        <f t="shared" si="6"/>
        <v>557.28319802400006</v>
      </c>
      <c r="T30" s="16">
        <f>EnemyInfoCasual!G53</f>
        <v>200</v>
      </c>
      <c r="U30" s="16">
        <f>T30*PlayerInfo!$B$11</f>
        <v>200</v>
      </c>
      <c r="V30" s="16">
        <f>T30*PlayerInfo!$B$11*1.2*EnemyInfoCasual!H53</f>
        <v>240</v>
      </c>
      <c r="W30" s="16">
        <f>T30*PlayerInfo!$B$11*1.2*1.5*EnemyInfoCasual!H53</f>
        <v>360</v>
      </c>
      <c r="X30" s="16">
        <f t="shared" si="7"/>
        <v>206.83739999999997</v>
      </c>
      <c r="Y30" s="16">
        <f t="shared" si="8"/>
        <v>332.70638687999997</v>
      </c>
    </row>
    <row r="31" spans="1:26">
      <c r="A31" s="4" t="s">
        <v>76</v>
      </c>
      <c r="B31">
        <f>EnemyInfoCasual!E54</f>
        <v>2300</v>
      </c>
      <c r="C31">
        <f>(B31+(IF(EnemyInfoCasual!I54=1,PlayerInfo!$B$5,0)))*(PlayerInfo!$B$1)*(EnemyInfoCasual!L54+1)</f>
        <v>3726.0000000000005</v>
      </c>
      <c r="D31">
        <f>(B31+(IF(EnemyInfoCasual!I54=1,PlayerInfo!$B$5,0))+PlayerInfo!$B$6)*(PlayerInfo!$B$1)*(EnemyInfoCasual!L54+1)*EnemyInfoCasual!H54</f>
        <v>0</v>
      </c>
      <c r="E31">
        <f>(B31+(IF(EnemyInfoCasual!I54=1,PlayerInfo!$B$5,0))+PlayerInfo!$B$6+PlayerInfo!$B$7)*(PlayerInfo!$B$1)*(EnemyInfoCasual!L54+1)*1.2*EnemyInfoCasual!H54</f>
        <v>0</v>
      </c>
      <c r="F31" s="13">
        <f t="shared" si="1"/>
        <v>4.9950000000000001E-2</v>
      </c>
      <c r="G31" s="13">
        <f>MIN((($B$4+(IF(EnemyInfoCasual!$C54=1,0.05,0))-($B$4*(IF(EnemyInfoCasual!$C54=1,0.05,0))))*PlayerInfo!$B$3)*EnemyInfoCasual!H54,1)</f>
        <v>0</v>
      </c>
      <c r="H31" s="13">
        <f>MIN((($B$5+(IF(EnemyInfoCasual!$C54=1,0.005,0))-($B$5*(IF(EnemyInfoCasual!$C54=1,0.005,0))))*PlayerInfo!$B$4)*EnemyInfoCasual!H54,1)</f>
        <v>0</v>
      </c>
      <c r="I31" s="13">
        <f>MIN((($B$6+(IF(EnemyInfoCasual!$C54=1,0.005,0))-($B$6*(IF(EnemyInfoCasual!$C54=1,0.005,0))))*PlayerInfo!$B$4)*EnemyInfoCasual!H54,1)</f>
        <v>0</v>
      </c>
      <c r="J31" s="13">
        <f t="shared" si="2"/>
        <v>1</v>
      </c>
      <c r="K31" s="14">
        <f t="shared" si="3"/>
        <v>1</v>
      </c>
      <c r="L31" s="16">
        <f>(J31*C31)+L32</f>
        <v>10340.8087698</v>
      </c>
      <c r="M31" s="16">
        <f>((K31*C31)*1.3)+M32</f>
        <v>13459.66674698178</v>
      </c>
      <c r="N31" s="16">
        <f>EnemyInfoCasual!F54</f>
        <v>860</v>
      </c>
      <c r="O31" s="16">
        <f>N31*PlayerInfo!$B$10</f>
        <v>860</v>
      </c>
      <c r="P31" s="16">
        <f>N31*PlayerInfo!$B$10*1.2*EnemyInfoCasual!H54</f>
        <v>0</v>
      </c>
      <c r="Q31" s="16">
        <f>N31*PlayerInfo!$B$10*1.2*1.5*EnemyInfoCasual!H54</f>
        <v>0</v>
      </c>
      <c r="R31" s="16">
        <f t="shared" si="5"/>
        <v>860</v>
      </c>
      <c r="S31" s="16">
        <f t="shared" si="6"/>
        <v>1376</v>
      </c>
      <c r="T31" s="16">
        <f>EnemyInfoCasual!G54</f>
        <v>800</v>
      </c>
      <c r="U31" s="16">
        <f>T31*PlayerInfo!$B$11</f>
        <v>800</v>
      </c>
      <c r="V31" s="16">
        <f>T31*PlayerInfo!$B$11*1.2*EnemyInfoCasual!H54</f>
        <v>0</v>
      </c>
      <c r="W31" s="16">
        <f>T31*PlayerInfo!$B$11*1.2*1.5*EnemyInfoCasual!H54</f>
        <v>0</v>
      </c>
      <c r="X31" s="16">
        <f t="shared" si="7"/>
        <v>800</v>
      </c>
      <c r="Y31" s="16">
        <f t="shared" si="8"/>
        <v>1280</v>
      </c>
      <c r="Z31" s="19" t="s">
        <v>632</v>
      </c>
    </row>
    <row r="32" spans="1:26">
      <c r="A32" s="4" t="s">
        <v>78</v>
      </c>
      <c r="B32">
        <f>EnemyInfoCasual!E55</f>
        <v>4070</v>
      </c>
      <c r="C32">
        <f>(B32+(IF(EnemyInfoCasual!I55=1,PlayerInfo!$B$5,0)))*(PlayerInfo!$B$1)*(EnemyInfoCasual!L55+1)</f>
        <v>6593.4000000000005</v>
      </c>
      <c r="D32">
        <f>(B32+(IF(EnemyInfoCasual!I55=1,PlayerInfo!$B$5,0))+PlayerInfo!$B$6)*(PlayerInfo!$B$1)*(EnemyInfoCasual!L55+1)*EnemyInfoCasual!H55</f>
        <v>6593.4000000000005</v>
      </c>
      <c r="E32">
        <f>(B32+(IF(EnemyInfoCasual!I55=1,PlayerInfo!$B$5,0))+PlayerInfo!$B$6+PlayerInfo!$B$7)*(PlayerInfo!$B$1)*(EnemyInfoCasual!L55+1)*1.2*EnemyInfoCasual!H55</f>
        <v>7912.08</v>
      </c>
      <c r="F32" s="13">
        <f t="shared" si="1"/>
        <v>4.9950000000000001E-2</v>
      </c>
      <c r="G32" s="13">
        <f>MIN((($B$4+(IF(EnemyInfoCasual!$C55=1,0.05,0))-($B$4*(IF(EnemyInfoCasual!$C55=1,0.05,0))))*PlayerInfo!$B$3)*EnemyInfoCasual!H55,1)</f>
        <v>0.12470000000000001</v>
      </c>
      <c r="H32" s="13">
        <f>MIN((($B$5+(IF(EnemyInfoCasual!$C55=1,0.005,0))-($B$5*(IF(EnemyInfoCasual!$C55=1,0.005,0))))*PlayerInfo!$B$4)*EnemyInfoCasual!H55,1)</f>
        <v>0.01</v>
      </c>
      <c r="I32" s="13">
        <f>MIN((($B$6+(IF(EnemyInfoCasual!$C55=1,0.005,0))-($B$6*(IF(EnemyInfoCasual!$C55=1,0.005,0))))*PlayerInfo!$B$4)*EnemyInfoCasual!H55,1)</f>
        <v>1.5970000000000002E-2</v>
      </c>
      <c r="J32" s="13">
        <f t="shared" si="2"/>
        <v>0.86654699999999996</v>
      </c>
      <c r="K32" s="14">
        <f t="shared" si="3"/>
        <v>0.8613214589999999</v>
      </c>
      <c r="L32" s="16">
        <f t="shared" si="4"/>
        <v>6614.8087697999999</v>
      </c>
      <c r="M32" s="16">
        <f>((K32*C32)+(G32*D32)+(I32*E32))*1.3</f>
        <v>8615.8667469817792</v>
      </c>
      <c r="N32" s="16">
        <f>EnemyInfoCasual!F55</f>
        <v>1520</v>
      </c>
      <c r="O32" s="16">
        <f>N32*PlayerInfo!$B$10</f>
        <v>1520</v>
      </c>
      <c r="P32" s="16">
        <f>N32*PlayerInfo!$B$10*1.2*EnemyInfoCasual!H55</f>
        <v>1824</v>
      </c>
      <c r="Q32" s="16">
        <f>N32*PlayerInfo!$B$10*1.2*1.5*EnemyInfoCasual!H55</f>
        <v>2736</v>
      </c>
      <c r="R32" s="16">
        <f t="shared" si="5"/>
        <v>1571.9642399999998</v>
      </c>
      <c r="S32" s="16">
        <f t="shared" si="6"/>
        <v>2528.5685402879999</v>
      </c>
      <c r="T32" s="16">
        <f>EnemyInfoCasual!G55</f>
        <v>800</v>
      </c>
      <c r="U32" s="16">
        <f>T32*PlayerInfo!$B$11</f>
        <v>800</v>
      </c>
      <c r="V32" s="16">
        <f>T32*PlayerInfo!$B$11*1.2*EnemyInfoCasual!H55</f>
        <v>960</v>
      </c>
      <c r="W32" s="16">
        <f>T32*PlayerInfo!$B$11*1.2*1.5*EnemyInfoCasual!H55</f>
        <v>1440</v>
      </c>
      <c r="X32" s="16">
        <f t="shared" si="7"/>
        <v>827.3495999999999</v>
      </c>
      <c r="Y32" s="16">
        <f t="shared" si="8"/>
        <v>1330.8255475199999</v>
      </c>
    </row>
    <row r="33" spans="1:26">
      <c r="A33" s="4" t="s">
        <v>24</v>
      </c>
      <c r="B33">
        <f>EnemyInfoCasual!E$488</f>
        <v>10000</v>
      </c>
      <c r="C33">
        <v>0</v>
      </c>
      <c r="D33">
        <v>0</v>
      </c>
      <c r="E33">
        <f>(B33+(IF(EnemyInfoCasual!I$488=1,PlayerInfo!$B$5,0))+PlayerInfo!$B$6+PlayerInfo!$B$7)*(PlayerInfo!$B$1)*(EnemyInfoCasual!L$488+1)*1.2*EnemyInfoCasual!H$488</f>
        <v>19440</v>
      </c>
      <c r="F33" s="13">
        <v>1E-3</v>
      </c>
      <c r="G33" s="13">
        <v>0</v>
      </c>
      <c r="H33" s="13">
        <v>1</v>
      </c>
      <c r="I33" s="13">
        <v>1</v>
      </c>
      <c r="J33" s="13">
        <f>(1*(1-G33)*(1-H33))</f>
        <v>0</v>
      </c>
      <c r="K33" s="14">
        <f>(1*(1-G33)*(1-I33))</f>
        <v>0</v>
      </c>
      <c r="L33" s="16">
        <f>(J33*C33)+(G33*D33)+(H33*E33)</f>
        <v>19440</v>
      </c>
      <c r="M33" s="16">
        <f>((K33*C33)+(G33*D33)+(I33*E33))*1.3</f>
        <v>25272</v>
      </c>
      <c r="N33" s="16">
        <f>EnemyInfoCasual!F488</f>
        <v>10000</v>
      </c>
      <c r="O33" s="16">
        <v>0</v>
      </c>
      <c r="P33" s="16">
        <v>0</v>
      </c>
      <c r="Q33" s="16">
        <f>N33*PlayerInfo!$B$10*1.2*1.5*EnemyInfoCasual!H488</f>
        <v>18000</v>
      </c>
      <c r="R33" s="16">
        <f t="shared" si="5"/>
        <v>18000</v>
      </c>
      <c r="S33" s="16">
        <f t="shared" si="6"/>
        <v>28800</v>
      </c>
      <c r="T33" s="16">
        <f>EnemyInfoCasual!G488</f>
        <v>10000</v>
      </c>
      <c r="U33" s="16">
        <v>0</v>
      </c>
      <c r="V33" s="16">
        <v>0</v>
      </c>
      <c r="W33" s="16">
        <f>T33*PlayerInfo!$B$11*1.2*1.5*EnemyInfoCasual!H488</f>
        <v>18000</v>
      </c>
      <c r="X33" s="16">
        <f t="shared" si="7"/>
        <v>18000</v>
      </c>
      <c r="Y33" s="16">
        <f t="shared" si="8"/>
        <v>28800</v>
      </c>
      <c r="Z33" t="s">
        <v>576</v>
      </c>
    </row>
    <row r="34" spans="1:26">
      <c r="F34" s="13"/>
    </row>
    <row r="36" spans="1:26">
      <c r="A36" t="s">
        <v>686</v>
      </c>
      <c r="B36" t="s">
        <v>10</v>
      </c>
      <c r="C36" t="s">
        <v>671</v>
      </c>
      <c r="D36" t="s">
        <v>672</v>
      </c>
    </row>
    <row r="37" spans="1:26">
      <c r="A37" t="s">
        <v>598</v>
      </c>
      <c r="B37" s="17">
        <f>SUMPRODUCT(F$13:F33,L$13:L33)</f>
        <v>2986.8980221294205</v>
      </c>
      <c r="C37" s="17">
        <f>SUMPRODUCT($F$13:$F33,R$13:R33)</f>
        <v>534.2925641265</v>
      </c>
      <c r="D37" s="17">
        <f>SUMPRODUCT($F$13:$F33,X$13:X33)</f>
        <v>331.06243918500002</v>
      </c>
    </row>
    <row r="38" spans="1:26">
      <c r="A38" t="s">
        <v>599</v>
      </c>
      <c r="B38" s="17">
        <f>B37*1.25</f>
        <v>3733.6225276617756</v>
      </c>
      <c r="C38" s="17">
        <f>C37*1.25</f>
        <v>667.86570515812502</v>
      </c>
      <c r="D38" s="17">
        <f>D37*1.5</f>
        <v>496.59365877750002</v>
      </c>
    </row>
    <row r="39" spans="1:26">
      <c r="A39" t="s">
        <v>600</v>
      </c>
      <c r="B39" s="17">
        <f>SUMPRODUCT(F$13:F33,M$13:M33)</f>
        <v>3889.6844090593891</v>
      </c>
      <c r="C39" s="17">
        <f>SUMPRODUCT($F$13:$F33,S$13:S33)</f>
        <v>858.75503128609682</v>
      </c>
      <c r="D39" s="17">
        <f>SUMPRODUCT($F$13:$F33,Y$13:Y33)</f>
        <v>531.86175860407184</v>
      </c>
    </row>
    <row r="40" spans="1:26">
      <c r="A40" s="12" t="s">
        <v>601</v>
      </c>
      <c r="B40" s="17">
        <f>B39*1.25</f>
        <v>4862.1055113242364</v>
      </c>
      <c r="C40" s="17">
        <f>C39*1.25</f>
        <v>1073.4437891076211</v>
      </c>
      <c r="D40" s="17">
        <f>D39*1.5</f>
        <v>797.79263790610776</v>
      </c>
    </row>
    <row r="41" spans="1:26">
      <c r="A41" s="12"/>
      <c r="B41" s="17"/>
    </row>
    <row r="42" spans="1:26">
      <c r="A42" s="12" t="s">
        <v>687</v>
      </c>
      <c r="B42" s="17" t="s">
        <v>10</v>
      </c>
      <c r="C42" t="s">
        <v>671</v>
      </c>
      <c r="D42" t="s">
        <v>672</v>
      </c>
    </row>
    <row r="43" spans="1:26">
      <c r="A43" t="s">
        <v>598</v>
      </c>
      <c r="B43" s="17">
        <f>B37*$C$9</f>
        <v>3584277.6265553045</v>
      </c>
      <c r="C43" s="17">
        <f t="shared" ref="C43:D46" si="10">C37*$C$9</f>
        <v>641151.07695180003</v>
      </c>
      <c r="D43" s="17">
        <f t="shared" si="10"/>
        <v>397274.92702200002</v>
      </c>
    </row>
    <row r="44" spans="1:26">
      <c r="A44" t="s">
        <v>599</v>
      </c>
      <c r="B44" s="17">
        <f>B38*$C$9</f>
        <v>4480347.0331941303</v>
      </c>
      <c r="C44" s="17">
        <f t="shared" si="10"/>
        <v>801438.84618975001</v>
      </c>
      <c r="D44" s="17">
        <f t="shared" si="10"/>
        <v>595912.390533</v>
      </c>
    </row>
    <row r="45" spans="1:26">
      <c r="A45" t="s">
        <v>600</v>
      </c>
      <c r="B45" s="17">
        <f>B39*$C$10</f>
        <v>7468194.0653940272</v>
      </c>
      <c r="C45" s="17">
        <f t="shared" si="10"/>
        <v>1030506.0375433161</v>
      </c>
      <c r="D45" s="17">
        <f t="shared" si="10"/>
        <v>638234.11032488616</v>
      </c>
    </row>
    <row r="46" spans="1:26">
      <c r="A46" s="12" t="s">
        <v>601</v>
      </c>
      <c r="B46" s="17">
        <f>B40*$C$10</f>
        <v>9335242.5817425344</v>
      </c>
      <c r="C46" s="17">
        <f t="shared" si="10"/>
        <v>1288132.5469291452</v>
      </c>
      <c r="D46" s="17">
        <f t="shared" si="10"/>
        <v>957351.16548732936</v>
      </c>
    </row>
    <row r="47" spans="1:26">
      <c r="A47" s="12"/>
    </row>
    <row r="48" spans="1:26">
      <c r="A48" s="4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6"/>
  <sheetViews>
    <sheetView workbookViewId="0">
      <pane xSplit="1" topLeftCell="P1" activePane="topRight" state="frozen"/>
      <selection pane="topRight" activeCell="Y12" sqref="Y12"/>
    </sheetView>
  </sheetViews>
  <sheetFormatPr baseColWidth="10" defaultRowHeight="15" x14ac:dyDescent="0"/>
  <cols>
    <col min="1" max="1" width="20.6640625" bestFit="1" customWidth="1"/>
    <col min="2" max="2" width="12.83203125" bestFit="1" customWidth="1"/>
    <col min="3" max="3" width="12.1640625" bestFit="1" customWidth="1"/>
    <col min="4" max="4" width="11.83203125" bestFit="1" customWidth="1"/>
    <col min="5" max="5" width="9.1640625" bestFit="1" customWidth="1"/>
    <col min="6" max="6" width="8.5" bestFit="1" customWidth="1"/>
    <col min="7" max="7" width="9.1640625" bestFit="1" customWidth="1"/>
    <col min="8" max="8" width="9.33203125" bestFit="1" customWidth="1"/>
    <col min="9" max="9" width="13.83203125" bestFit="1" customWidth="1"/>
    <col min="10" max="10" width="11.5" bestFit="1" customWidth="1"/>
    <col min="11" max="11" width="16.6640625" bestFit="1" customWidth="1"/>
    <col min="12" max="12" width="12.1640625" bestFit="1" customWidth="1"/>
    <col min="13" max="13" width="16.33203125" bestFit="1" customWidth="1"/>
    <col min="14" max="14" width="9.1640625" bestFit="1" customWidth="1"/>
    <col min="15" max="15" width="12.5" bestFit="1" customWidth="1"/>
    <col min="16" max="16" width="9" bestFit="1" customWidth="1"/>
    <col min="17" max="17" width="8.6640625" bestFit="1" customWidth="1"/>
    <col min="18" max="18" width="12" bestFit="1" customWidth="1"/>
    <col min="19" max="19" width="17.1640625" bestFit="1" customWidth="1"/>
    <col min="20" max="20" width="9.33203125" bestFit="1" customWidth="1"/>
    <col min="21" max="21" width="12.6640625" bestFit="1" customWidth="1"/>
    <col min="22" max="22" width="9.1640625" bestFit="1" customWidth="1"/>
    <col min="23" max="23" width="8.83203125" bestFit="1" customWidth="1"/>
    <col min="24" max="24" width="12.1640625" bestFit="1" customWidth="1"/>
    <col min="25" max="25" width="17.1640625" bestFit="1" customWidth="1"/>
    <col min="26" max="26" width="10.6640625" bestFit="1" customWidth="1"/>
  </cols>
  <sheetData>
    <row r="1" spans="1:26">
      <c r="B1" t="s">
        <v>580</v>
      </c>
      <c r="C1" t="s">
        <v>581</v>
      </c>
    </row>
    <row r="2" spans="1:26">
      <c r="A2" t="s">
        <v>571</v>
      </c>
      <c r="B2">
        <v>3.1</v>
      </c>
      <c r="C2">
        <f>B2/PlayerInfo!B2</f>
        <v>3.1</v>
      </c>
      <c r="E2" s="11"/>
    </row>
    <row r="3" spans="1:26">
      <c r="A3" t="s">
        <v>639</v>
      </c>
      <c r="B3">
        <f>B2/1.6</f>
        <v>1.9375</v>
      </c>
      <c r="C3">
        <f>B2/(PlayerInfo!B2+PlayerInfo!B9)</f>
        <v>1.9375</v>
      </c>
      <c r="E3" s="11"/>
    </row>
    <row r="4" spans="1:26">
      <c r="A4" t="s">
        <v>562</v>
      </c>
      <c r="B4" s="13">
        <v>1.4E-2</v>
      </c>
      <c r="C4" s="13">
        <f>MIN(B4*PlayerInfo!B3,1)</f>
        <v>2.8000000000000001E-2</v>
      </c>
    </row>
    <row r="5" spans="1:26">
      <c r="A5" t="s">
        <v>563</v>
      </c>
      <c r="B5" s="13">
        <v>0</v>
      </c>
      <c r="C5" s="13">
        <f>MIN(B5*PlayerInfo!B4,1)</f>
        <v>0</v>
      </c>
    </row>
    <row r="6" spans="1:26">
      <c r="A6" t="s">
        <v>572</v>
      </c>
      <c r="B6" s="13">
        <v>4.0000000000000001E-3</v>
      </c>
      <c r="C6" s="13">
        <f>MIN(B6*PlayerInfo!B4,1)</f>
        <v>8.0000000000000002E-3</v>
      </c>
    </row>
    <row r="7" spans="1:26">
      <c r="A7" t="s">
        <v>579</v>
      </c>
      <c r="B7" s="15">
        <f>(1*(1-B4)*(1-B5))</f>
        <v>0.98599999999999999</v>
      </c>
      <c r="C7" s="15">
        <f>(1*(1-C4)*(1-C5))</f>
        <v>0.97199999999999998</v>
      </c>
    </row>
    <row r="8" spans="1:26">
      <c r="A8" t="s">
        <v>582</v>
      </c>
      <c r="B8" s="15">
        <f>(1*(1-B4)*(1-B6))</f>
        <v>0.98205599999999993</v>
      </c>
      <c r="C8" s="15">
        <f>(1*(1-C4)*(1-C6))</f>
        <v>0.96422399999999997</v>
      </c>
    </row>
    <row r="9" spans="1:26">
      <c r="A9" t="s">
        <v>597</v>
      </c>
      <c r="B9">
        <f>PlayerInfo!$B$8/B2</f>
        <v>1161.2903225806451</v>
      </c>
      <c r="C9">
        <f>PlayerInfo!$B$8/C2</f>
        <v>1161.2903225806451</v>
      </c>
    </row>
    <row r="10" spans="1:26">
      <c r="A10" t="s">
        <v>638</v>
      </c>
      <c r="B10">
        <f>PlayerInfo!$B$8/B3</f>
        <v>1858.0645161290322</v>
      </c>
      <c r="C10">
        <f>PlayerInfo!$B$8/C3</f>
        <v>1858.0645161290322</v>
      </c>
    </row>
    <row r="12" spans="1:26">
      <c r="A12" t="s">
        <v>568</v>
      </c>
      <c r="B12" t="s">
        <v>569</v>
      </c>
      <c r="C12" t="s">
        <v>573</v>
      </c>
      <c r="D12" t="s">
        <v>575</v>
      </c>
      <c r="E12" t="s">
        <v>574</v>
      </c>
      <c r="F12" t="s">
        <v>570</v>
      </c>
      <c r="G12" t="s">
        <v>562</v>
      </c>
      <c r="H12" t="s">
        <v>563</v>
      </c>
      <c r="I12" t="s">
        <v>572</v>
      </c>
      <c r="J12" t="s">
        <v>579</v>
      </c>
      <c r="K12" t="s">
        <v>582</v>
      </c>
      <c r="L12" t="s">
        <v>583</v>
      </c>
      <c r="M12" t="s">
        <v>584</v>
      </c>
      <c r="N12" t="s">
        <v>673</v>
      </c>
      <c r="O12" t="s">
        <v>676</v>
      </c>
      <c r="P12" t="s">
        <v>677</v>
      </c>
      <c r="Q12" t="s">
        <v>678</v>
      </c>
      <c r="R12" t="s">
        <v>679</v>
      </c>
      <c r="S12" t="s">
        <v>680</v>
      </c>
      <c r="T12" t="s">
        <v>681</v>
      </c>
      <c r="U12" t="s">
        <v>682</v>
      </c>
      <c r="V12" t="s">
        <v>683</v>
      </c>
      <c r="W12" t="s">
        <v>684</v>
      </c>
      <c r="X12" t="s">
        <v>685</v>
      </c>
      <c r="Y12" t="s">
        <v>690</v>
      </c>
      <c r="Z12" t="s">
        <v>585</v>
      </c>
    </row>
    <row r="13" spans="1:26">
      <c r="A13" s="4" t="s">
        <v>79</v>
      </c>
      <c r="B13">
        <f>EnemyInfoCasual!E56</f>
        <v>1450</v>
      </c>
      <c r="C13">
        <f>(B13+(IF(EnemyInfoCasual!I56=1,PlayerInfo!$B$5,0)))*(PlayerInfo!$B$1)*(EnemyInfoCasual!L56+1)</f>
        <v>2349</v>
      </c>
      <c r="D13">
        <f>(B13+(IF(EnemyInfoCasual!I56=1,PlayerInfo!$B$5,0))+PlayerInfo!$B$6)*(PlayerInfo!$B$1)*(EnemyInfoCasual!L56+1)*EnemyInfoCasual!H56</f>
        <v>2349</v>
      </c>
      <c r="E13">
        <f>(B13+(IF(EnemyInfoCasual!I56=1,PlayerInfo!$B$5,0))+PlayerInfo!$B$6+PlayerInfo!$B$7)*(PlayerInfo!$B$1)*(EnemyInfoCasual!L56+1)*1.2*EnemyInfoCasual!H56</f>
        <v>2818.7999999999997</v>
      </c>
      <c r="F13" s="13">
        <f>(1-F$21)/8</f>
        <v>0.124875</v>
      </c>
      <c r="G13" s="13">
        <f>MIN((($B$4+(IF(EnemyInfoCasual!$C56=1,0.05,0))-($B$4*(IF(EnemyInfoCasual!$C56=1,0.05,0))))*PlayerInfo!$B$3)*EnemyInfoCasual!H56,1)</f>
        <v>0.12659999999999999</v>
      </c>
      <c r="H13" s="13">
        <f>MIN((($B$5+(IF(EnemyInfoCasual!$C56=1,0.005,0))-($B$5*(IF(EnemyInfoCasual!$C56=1,0.005,0))))*PlayerInfo!$B$4)*EnemyInfoCasual!H56,1)</f>
        <v>0.01</v>
      </c>
      <c r="I13" s="13">
        <f>MIN((($B$6+(IF(EnemyInfoCasual!$C56=1,0.005,0))-($B$6*(IF(EnemyInfoCasual!$C56=1,0.005,0))))*PlayerInfo!$B$4)*EnemyInfoCasual!H56,1)</f>
        <v>1.7960000000000004E-2</v>
      </c>
      <c r="J13" s="13">
        <f>(1*(1-G13)*(1-H13))</f>
        <v>0.86466599999999993</v>
      </c>
      <c r="K13" s="14">
        <f>(1*(1-G13)*(1-I13))</f>
        <v>0.857713736</v>
      </c>
      <c r="L13" s="16">
        <f>(J13*C13)+(G13*D13)+(H13*E13)</f>
        <v>2356.6718340000002</v>
      </c>
      <c r="M13" s="16">
        <f>((K13*C13)+(G13*D13)+(I13*E13))*1.3</f>
        <v>3071.6121980232006</v>
      </c>
      <c r="N13" s="16">
        <f>EnemyInfoCasual!F56</f>
        <v>410</v>
      </c>
      <c r="O13" s="16">
        <f>N13*PlayerInfo!$B$10</f>
        <v>410</v>
      </c>
      <c r="P13" s="16">
        <f>N13*PlayerInfo!$B$10*1.2*EnemyInfoCasual!H56</f>
        <v>492</v>
      </c>
      <c r="Q13" s="16">
        <f>N13*PlayerInfo!$B$10*1.2*1.5*EnemyInfoCasual!H56</f>
        <v>738</v>
      </c>
      <c r="R13" s="16">
        <f>(J13*O13)+(G13*P13)+(H13*Q13)</f>
        <v>424.18025999999998</v>
      </c>
      <c r="S13" s="16">
        <f>((K13*O13)+(G13*P13)+(I13*Q13))*1.6</f>
        <v>683.52689881600008</v>
      </c>
      <c r="T13" s="16">
        <f>EnemyInfoCasual!G56</f>
        <v>200</v>
      </c>
      <c r="U13" s="16">
        <f>T13*PlayerInfo!$B$11</f>
        <v>200</v>
      </c>
      <c r="V13" s="16">
        <f>T13*PlayerInfo!$B$11*1.2*EnemyInfoCasual!H56</f>
        <v>240</v>
      </c>
      <c r="W13" s="16">
        <f>T13*PlayerInfo!$B$11*1.2*1.5*EnemyInfoCasual!H56</f>
        <v>360</v>
      </c>
      <c r="X13" s="16">
        <f>(J13*U13)+(G13*V13)+(H13*W13)</f>
        <v>206.91719999999998</v>
      </c>
      <c r="Y13" s="16">
        <f>((K13*U13)+(G13*V13)+(I13*W13))*1.6</f>
        <v>333.42775552000001</v>
      </c>
    </row>
    <row r="14" spans="1:26">
      <c r="A14" s="4" t="s">
        <v>80</v>
      </c>
      <c r="B14">
        <f>EnemyInfoCasual!E57</f>
        <v>1500</v>
      </c>
      <c r="C14">
        <f>(B14+(IF(EnemyInfoCasual!I57=1,PlayerInfo!$B$5,0)))*(PlayerInfo!$B$1)*(EnemyInfoCasual!L57+1)</f>
        <v>2430</v>
      </c>
      <c r="D14">
        <f>(B14+(IF(EnemyInfoCasual!I57=1,PlayerInfo!$B$5,0))+PlayerInfo!$B$6)*(PlayerInfo!$B$1)*(EnemyInfoCasual!L57+1)*EnemyInfoCasual!H57</f>
        <v>2430</v>
      </c>
      <c r="E14">
        <f>(B14+(IF(EnemyInfoCasual!I57=1,PlayerInfo!$B$5,0))+PlayerInfo!$B$6+PlayerInfo!$B$7)*(PlayerInfo!$B$1)*(EnemyInfoCasual!L57+1)*1.2*EnemyInfoCasual!H57</f>
        <v>2916</v>
      </c>
      <c r="F14" s="13">
        <f t="shared" ref="F14:F20" si="0">(1-F$21)/8</f>
        <v>0.124875</v>
      </c>
      <c r="G14" s="13">
        <f>MIN((($B$4+(IF(EnemyInfoCasual!$C57=1,0.05,0))-($B$4*(IF(EnemyInfoCasual!$C57=1,0.05,0))))*PlayerInfo!$B$3)*EnemyInfoCasual!H57,1)</f>
        <v>0.12659999999999999</v>
      </c>
      <c r="H14" s="13">
        <f>MIN((($B$5+(IF(EnemyInfoCasual!$C57=1,0.005,0))-($B$5*(IF(EnemyInfoCasual!$C57=1,0.005,0))))*PlayerInfo!$B$4)*EnemyInfoCasual!H57,1)</f>
        <v>0.01</v>
      </c>
      <c r="I14" s="13">
        <f>MIN((($B$6+(IF(EnemyInfoCasual!$C57=1,0.005,0))-($B$6*(IF(EnemyInfoCasual!$C57=1,0.005,0))))*PlayerInfo!$B$4)*EnemyInfoCasual!H57,1)</f>
        <v>1.7960000000000004E-2</v>
      </c>
      <c r="J14" s="13">
        <f t="shared" ref="J14:J20" si="1">(1*(1-G14)*(1-H14))</f>
        <v>0.86466599999999993</v>
      </c>
      <c r="K14" s="14">
        <f t="shared" ref="K14:K20" si="2">(1*(1-G14)*(1-I14))</f>
        <v>0.857713736</v>
      </c>
      <c r="L14" s="16">
        <f t="shared" ref="L14:L20" si="3">(J14*C14)+(G14*D14)+(H14*E14)</f>
        <v>2437.9363799999996</v>
      </c>
      <c r="M14" s="16">
        <f t="shared" ref="M14:M21" si="4">((K14*C14)+(G14*D14)+(I14*E14))*1.3</f>
        <v>3177.5298600239998</v>
      </c>
      <c r="N14" s="16">
        <f>EnemyInfoCasual!F57</f>
        <v>425</v>
      </c>
      <c r="O14" s="16">
        <f>N14*PlayerInfo!$B$10</f>
        <v>425</v>
      </c>
      <c r="P14" s="16">
        <f>N14*PlayerInfo!$B$10*1.2*EnemyInfoCasual!H57</f>
        <v>510</v>
      </c>
      <c r="Q14" s="16">
        <f>N14*PlayerInfo!$B$10*1.2*1.5*EnemyInfoCasual!H57</f>
        <v>765</v>
      </c>
      <c r="R14" s="16">
        <f t="shared" ref="R14:R21" si="5">(J14*O14)+(G14*P14)+(H14*Q14)</f>
        <v>439.69904999999994</v>
      </c>
      <c r="S14" s="16">
        <f t="shared" ref="S14:S21" si="6">((K14*O14)+(G14*P14)+(I14*Q14))*1.6</f>
        <v>708.53398047999997</v>
      </c>
      <c r="T14" s="16">
        <f>EnemyInfoCasual!G57</f>
        <v>200</v>
      </c>
      <c r="U14" s="16">
        <f>T14*PlayerInfo!$B$11</f>
        <v>200</v>
      </c>
      <c r="V14" s="16">
        <f>T14*PlayerInfo!$B$11*1.2*EnemyInfoCasual!H57</f>
        <v>240</v>
      </c>
      <c r="W14" s="16">
        <f>T14*PlayerInfo!$B$11*1.2*1.5*EnemyInfoCasual!H57</f>
        <v>360</v>
      </c>
      <c r="X14" s="16">
        <f t="shared" ref="X14:X21" si="7">(J14*U14)+(G14*V14)+(H14*W14)</f>
        <v>206.91719999999998</v>
      </c>
      <c r="Y14" s="16">
        <f t="shared" ref="Y14:Y21" si="8">((K14*U14)+(G14*V14)+(I14*W14))*1.6</f>
        <v>333.42775552000001</v>
      </c>
    </row>
    <row r="15" spans="1:26">
      <c r="A15" s="4" t="s">
        <v>81</v>
      </c>
      <c r="B15">
        <f>EnemyInfoCasual!E58</f>
        <v>1550</v>
      </c>
      <c r="C15">
        <f>(B15+(IF(EnemyInfoCasual!I58=1,PlayerInfo!$B$5,0)))*(PlayerInfo!$B$1)*(EnemyInfoCasual!L58+1)</f>
        <v>2511</v>
      </c>
      <c r="D15">
        <f>(B15+(IF(EnemyInfoCasual!I58=1,PlayerInfo!$B$5,0))+PlayerInfo!$B$6)*(PlayerInfo!$B$1)*(EnemyInfoCasual!L58+1)*EnemyInfoCasual!H58</f>
        <v>2511</v>
      </c>
      <c r="E15">
        <f>(B15+(IF(EnemyInfoCasual!I58=1,PlayerInfo!$B$5,0))+PlayerInfo!$B$6+PlayerInfo!$B$7)*(PlayerInfo!$B$1)*(EnemyInfoCasual!L58+1)*1.2*EnemyInfoCasual!H58</f>
        <v>3013.2</v>
      </c>
      <c r="F15" s="13">
        <f t="shared" si="0"/>
        <v>0.124875</v>
      </c>
      <c r="G15" s="13">
        <f>MIN((($B$4+(IF(EnemyInfoCasual!$C58=1,0.05,0))-($B$4*(IF(EnemyInfoCasual!$C58=1,0.05,0))))*PlayerInfo!$B$3)*EnemyInfoCasual!H58,1)</f>
        <v>0.12659999999999999</v>
      </c>
      <c r="H15" s="13">
        <f>MIN((($B$5+(IF(EnemyInfoCasual!$C58=1,0.005,0))-($B$5*(IF(EnemyInfoCasual!$C58=1,0.005,0))))*PlayerInfo!$B$4)*EnemyInfoCasual!H58,1)</f>
        <v>0.01</v>
      </c>
      <c r="I15" s="13">
        <f>MIN((($B$6+(IF(EnemyInfoCasual!$C58=1,0.005,0))-($B$6*(IF(EnemyInfoCasual!$C58=1,0.005,0))))*PlayerInfo!$B$4)*EnemyInfoCasual!H58,1)</f>
        <v>1.7960000000000004E-2</v>
      </c>
      <c r="J15" s="13">
        <f t="shared" si="1"/>
        <v>0.86466599999999993</v>
      </c>
      <c r="K15" s="14">
        <f t="shared" si="2"/>
        <v>0.857713736</v>
      </c>
      <c r="L15" s="16">
        <f t="shared" si="3"/>
        <v>2519.200926</v>
      </c>
      <c r="M15" s="16">
        <f t="shared" si="4"/>
        <v>3283.4475220248005</v>
      </c>
      <c r="N15" s="16">
        <f>EnemyInfoCasual!F58</f>
        <v>435</v>
      </c>
      <c r="O15" s="16">
        <f>N15*PlayerInfo!$B$10</f>
        <v>435</v>
      </c>
      <c r="P15" s="16">
        <f>N15*PlayerInfo!$B$10*1.2*EnemyInfoCasual!H58</f>
        <v>522</v>
      </c>
      <c r="Q15" s="16">
        <f>N15*PlayerInfo!$B$10*1.2*1.5*EnemyInfoCasual!H58</f>
        <v>783</v>
      </c>
      <c r="R15" s="16">
        <f t="shared" si="5"/>
        <v>450.04490999999996</v>
      </c>
      <c r="S15" s="16">
        <f t="shared" si="6"/>
        <v>725.20536825600004</v>
      </c>
      <c r="T15" s="16">
        <f>EnemyInfoCasual!G58</f>
        <v>200</v>
      </c>
      <c r="U15" s="16">
        <f>T15*PlayerInfo!$B$11</f>
        <v>200</v>
      </c>
      <c r="V15" s="16">
        <f>T15*PlayerInfo!$B$11*1.2*EnemyInfoCasual!H58</f>
        <v>240</v>
      </c>
      <c r="W15" s="16">
        <f>T15*PlayerInfo!$B$11*1.2*1.5*EnemyInfoCasual!H58</f>
        <v>360</v>
      </c>
      <c r="X15" s="16">
        <f t="shared" si="7"/>
        <v>206.91719999999998</v>
      </c>
      <c r="Y15" s="16">
        <f t="shared" si="8"/>
        <v>333.42775552000001</v>
      </c>
    </row>
    <row r="16" spans="1:26">
      <c r="A16" s="4" t="s">
        <v>82</v>
      </c>
      <c r="B16">
        <f>EnemyInfoCasual!E59</f>
        <v>1590</v>
      </c>
      <c r="C16">
        <f>(B16+(IF(EnemyInfoCasual!I59=1,PlayerInfo!$B$5,0)))*(PlayerInfo!$B$1)*(EnemyInfoCasual!L59+1)</f>
        <v>2575.8000000000002</v>
      </c>
      <c r="D16">
        <f>(B16+(IF(EnemyInfoCasual!I59=1,PlayerInfo!$B$5,0))+PlayerInfo!$B$6)*(PlayerInfo!$B$1)*(EnemyInfoCasual!L59+1)*EnemyInfoCasual!H59</f>
        <v>2575.8000000000002</v>
      </c>
      <c r="E16">
        <f>(B16+(IF(EnemyInfoCasual!I59=1,PlayerInfo!$B$5,0))+PlayerInfo!$B$6+PlayerInfo!$B$7)*(PlayerInfo!$B$1)*(EnemyInfoCasual!L59+1)*1.2*EnemyInfoCasual!H59</f>
        <v>3090.96</v>
      </c>
      <c r="F16" s="13">
        <f t="shared" si="0"/>
        <v>0.124875</v>
      </c>
      <c r="G16" s="13">
        <f>MIN((($B$4+(IF(EnemyInfoCasual!$C59=1,0.05,0))-($B$4*(IF(EnemyInfoCasual!$C59=1,0.05,0))))*PlayerInfo!$B$3)*EnemyInfoCasual!H59,1)</f>
        <v>0.12659999999999999</v>
      </c>
      <c r="H16" s="13">
        <f>MIN((($B$5+(IF(EnemyInfoCasual!$C59=1,0.005,0))-($B$5*(IF(EnemyInfoCasual!$C59=1,0.005,0))))*PlayerInfo!$B$4)*EnemyInfoCasual!H59,1)</f>
        <v>0.01</v>
      </c>
      <c r="I16" s="13">
        <f>MIN((($B$6+(IF(EnemyInfoCasual!$C59=1,0.005,0))-($B$6*(IF(EnemyInfoCasual!$C59=1,0.005,0))))*PlayerInfo!$B$4)*EnemyInfoCasual!H59,1)</f>
        <v>1.7960000000000004E-2</v>
      </c>
      <c r="J16" s="13">
        <f t="shared" si="1"/>
        <v>0.86466599999999993</v>
      </c>
      <c r="K16" s="14">
        <f t="shared" si="2"/>
        <v>0.857713736</v>
      </c>
      <c r="L16" s="16">
        <f t="shared" si="3"/>
        <v>2584.2125628000003</v>
      </c>
      <c r="M16" s="16">
        <f t="shared" si="4"/>
        <v>3368.1816516254403</v>
      </c>
      <c r="N16" s="16">
        <f>EnemyInfoCasual!F59</f>
        <v>450</v>
      </c>
      <c r="O16" s="16">
        <f>N16*PlayerInfo!$B$10</f>
        <v>450</v>
      </c>
      <c r="P16" s="16">
        <f>N16*PlayerInfo!$B$10*1.2*EnemyInfoCasual!H59</f>
        <v>540</v>
      </c>
      <c r="Q16" s="16">
        <f>N16*PlayerInfo!$B$10*1.2*1.5*EnemyInfoCasual!H59</f>
        <v>810</v>
      </c>
      <c r="R16" s="16">
        <f t="shared" si="5"/>
        <v>465.56369999999998</v>
      </c>
      <c r="S16" s="16">
        <f t="shared" si="6"/>
        <v>750.21244991999993</v>
      </c>
      <c r="T16" s="16">
        <f>EnemyInfoCasual!G59</f>
        <v>300</v>
      </c>
      <c r="U16" s="16">
        <f>T16*PlayerInfo!$B$11</f>
        <v>300</v>
      </c>
      <c r="V16" s="16">
        <f>T16*PlayerInfo!$B$11*1.2*EnemyInfoCasual!H59</f>
        <v>360</v>
      </c>
      <c r="W16" s="16">
        <f>T16*PlayerInfo!$B$11*1.2*1.5*EnemyInfoCasual!H59</f>
        <v>540</v>
      </c>
      <c r="X16" s="16">
        <f t="shared" si="7"/>
        <v>310.37579999999991</v>
      </c>
      <c r="Y16" s="16">
        <f t="shared" si="8"/>
        <v>500.14163327999995</v>
      </c>
    </row>
    <row r="17" spans="1:26">
      <c r="A17" s="4" t="s">
        <v>83</v>
      </c>
      <c r="B17">
        <f>EnemyInfoCasual!E60</f>
        <v>1640</v>
      </c>
      <c r="C17">
        <f>(B17+(IF(EnemyInfoCasual!I60=1,PlayerInfo!$B$5,0)))*(PlayerInfo!$B$1)*(EnemyInfoCasual!L60+1)</f>
        <v>2656.8</v>
      </c>
      <c r="D17">
        <f>(B17+(IF(EnemyInfoCasual!I60=1,PlayerInfo!$B$5,0))+PlayerInfo!$B$6)*(PlayerInfo!$B$1)*(EnemyInfoCasual!L60+1)*EnemyInfoCasual!H60</f>
        <v>2656.8</v>
      </c>
      <c r="E17">
        <f>(B17+(IF(EnemyInfoCasual!I60=1,PlayerInfo!$B$5,0))+PlayerInfo!$B$6+PlayerInfo!$B$7)*(PlayerInfo!$B$1)*(EnemyInfoCasual!L60+1)*1.2*EnemyInfoCasual!H60</f>
        <v>3188.1600000000003</v>
      </c>
      <c r="F17" s="13">
        <f t="shared" si="0"/>
        <v>0.124875</v>
      </c>
      <c r="G17" s="13">
        <f>MIN((($B$4+(IF(EnemyInfoCasual!$C60=1,0.05,0))-($B$4*(IF(EnemyInfoCasual!$C60=1,0.05,0))))*PlayerInfo!$B$3)*EnemyInfoCasual!H60,1)</f>
        <v>0.12659999999999999</v>
      </c>
      <c r="H17" s="13">
        <f>MIN((($B$5+(IF(EnemyInfoCasual!$C60=1,0.005,0))-($B$5*(IF(EnemyInfoCasual!$C60=1,0.005,0))))*PlayerInfo!$B$4)*EnemyInfoCasual!H60,1)</f>
        <v>0.01</v>
      </c>
      <c r="I17" s="13">
        <f>MIN((($B$6+(IF(EnemyInfoCasual!$C60=1,0.005,0))-($B$6*(IF(EnemyInfoCasual!$C60=1,0.005,0))))*PlayerInfo!$B$4)*EnemyInfoCasual!H60,1)</f>
        <v>1.7960000000000004E-2</v>
      </c>
      <c r="J17" s="13">
        <f t="shared" si="1"/>
        <v>0.86466599999999993</v>
      </c>
      <c r="K17" s="14">
        <f t="shared" si="2"/>
        <v>0.857713736</v>
      </c>
      <c r="L17" s="16">
        <f t="shared" si="3"/>
        <v>2665.4771088000002</v>
      </c>
      <c r="M17" s="16">
        <f t="shared" si="4"/>
        <v>3474.09931362624</v>
      </c>
      <c r="N17" s="16">
        <f>EnemyInfoCasual!F60</f>
        <v>465</v>
      </c>
      <c r="O17" s="16">
        <f>N17*PlayerInfo!$B$10</f>
        <v>465</v>
      </c>
      <c r="P17" s="16">
        <f>N17*PlayerInfo!$B$10*1.2*EnemyInfoCasual!H60</f>
        <v>558</v>
      </c>
      <c r="Q17" s="16">
        <f>N17*PlayerInfo!$B$10*1.2*1.5*EnemyInfoCasual!H60</f>
        <v>837</v>
      </c>
      <c r="R17" s="16">
        <f t="shared" si="5"/>
        <v>481.08249000000001</v>
      </c>
      <c r="S17" s="16">
        <f t="shared" si="6"/>
        <v>775.21953158399992</v>
      </c>
      <c r="T17" s="16">
        <f>EnemyInfoCasual!G60</f>
        <v>300</v>
      </c>
      <c r="U17" s="16">
        <f>T17*PlayerInfo!$B$11</f>
        <v>300</v>
      </c>
      <c r="V17" s="16">
        <f>T17*PlayerInfo!$B$11*1.2*EnemyInfoCasual!H60</f>
        <v>360</v>
      </c>
      <c r="W17" s="16">
        <f>T17*PlayerInfo!$B$11*1.2*1.5*EnemyInfoCasual!H60</f>
        <v>540</v>
      </c>
      <c r="X17" s="16">
        <f t="shared" si="7"/>
        <v>310.37579999999991</v>
      </c>
      <c r="Y17" s="16">
        <f t="shared" si="8"/>
        <v>500.14163327999995</v>
      </c>
    </row>
    <row r="18" spans="1:26">
      <c r="A18" s="4" t="s">
        <v>84</v>
      </c>
      <c r="B18">
        <f>EnemyInfoCasual!E61</f>
        <v>1680</v>
      </c>
      <c r="C18">
        <f>(B18+(IF(EnemyInfoCasual!I61=1,PlayerInfo!$B$5,0)))*(PlayerInfo!$B$1)*(EnemyInfoCasual!L61+1)</f>
        <v>2721.6000000000004</v>
      </c>
      <c r="D18">
        <f>(B18+(IF(EnemyInfoCasual!I61=1,PlayerInfo!$B$5,0))+PlayerInfo!$B$6)*(PlayerInfo!$B$1)*(EnemyInfoCasual!L61+1)*EnemyInfoCasual!H61</f>
        <v>2721.6000000000004</v>
      </c>
      <c r="E18">
        <f>(B18+(IF(EnemyInfoCasual!I61=1,PlayerInfo!$B$5,0))+PlayerInfo!$B$6+PlayerInfo!$B$7)*(PlayerInfo!$B$1)*(EnemyInfoCasual!L61+1)*1.2*EnemyInfoCasual!H61</f>
        <v>3265.9200000000005</v>
      </c>
      <c r="F18" s="13">
        <f t="shared" si="0"/>
        <v>0.124875</v>
      </c>
      <c r="G18" s="13">
        <f>MIN((($B$4+(IF(EnemyInfoCasual!$C61=1,0.05,0))-($B$4*(IF(EnemyInfoCasual!$C61=1,0.05,0))))*PlayerInfo!$B$3)*EnemyInfoCasual!H61,1)</f>
        <v>0.12659999999999999</v>
      </c>
      <c r="H18" s="13">
        <f>MIN((($B$5+(IF(EnemyInfoCasual!$C61=1,0.005,0))-($B$5*(IF(EnemyInfoCasual!$C61=1,0.005,0))))*PlayerInfo!$B$4)*EnemyInfoCasual!H61,1)</f>
        <v>0.01</v>
      </c>
      <c r="I18" s="13">
        <f>MIN((($B$6+(IF(EnemyInfoCasual!$C61=1,0.005,0))-($B$6*(IF(EnemyInfoCasual!$C61=1,0.005,0))))*PlayerInfo!$B$4)*EnemyInfoCasual!H61,1)</f>
        <v>1.7960000000000004E-2</v>
      </c>
      <c r="J18" s="13">
        <f t="shared" si="1"/>
        <v>0.86466599999999993</v>
      </c>
      <c r="K18" s="14">
        <f t="shared" si="2"/>
        <v>0.857713736</v>
      </c>
      <c r="L18" s="16">
        <f t="shared" si="3"/>
        <v>2730.4887456000001</v>
      </c>
      <c r="M18" s="16">
        <f t="shared" si="4"/>
        <v>3558.8334432268803</v>
      </c>
      <c r="N18" s="16">
        <f>EnemyInfoCasual!F61</f>
        <v>475</v>
      </c>
      <c r="O18" s="16">
        <f>N18*PlayerInfo!$B$10</f>
        <v>475</v>
      </c>
      <c r="P18" s="16">
        <f>N18*PlayerInfo!$B$10*1.2*EnemyInfoCasual!H61</f>
        <v>570</v>
      </c>
      <c r="Q18" s="16">
        <f>N18*PlayerInfo!$B$10*1.2*1.5*EnemyInfoCasual!H61</f>
        <v>855</v>
      </c>
      <c r="R18" s="16">
        <f t="shared" si="5"/>
        <v>491.42834999999997</v>
      </c>
      <c r="S18" s="16">
        <f t="shared" si="6"/>
        <v>791.89091936</v>
      </c>
      <c r="T18" s="16">
        <f>EnemyInfoCasual!G61</f>
        <v>300</v>
      </c>
      <c r="U18" s="16">
        <f>T18*PlayerInfo!$B$11</f>
        <v>300</v>
      </c>
      <c r="V18" s="16">
        <f>T18*PlayerInfo!$B$11*1.2*EnemyInfoCasual!H61</f>
        <v>360</v>
      </c>
      <c r="W18" s="16">
        <f>T18*PlayerInfo!$B$11*1.2*1.5*EnemyInfoCasual!H61</f>
        <v>540</v>
      </c>
      <c r="X18" s="16">
        <f t="shared" si="7"/>
        <v>310.37579999999991</v>
      </c>
      <c r="Y18" s="16">
        <f t="shared" si="8"/>
        <v>500.14163327999995</v>
      </c>
    </row>
    <row r="19" spans="1:26">
      <c r="A19" s="4" t="s">
        <v>85</v>
      </c>
      <c r="B19">
        <f>EnemyInfoCasual!E62</f>
        <v>1730</v>
      </c>
      <c r="C19">
        <f>(B19+(IF(EnemyInfoCasual!I62=1,PlayerInfo!$B$5,0)))*(PlayerInfo!$B$1)*(EnemyInfoCasual!L62+1)</f>
        <v>2802.6000000000004</v>
      </c>
      <c r="D19">
        <f>(B19+(IF(EnemyInfoCasual!I62=1,PlayerInfo!$B$5,0))+PlayerInfo!$B$6)*(PlayerInfo!$B$1)*(EnemyInfoCasual!L62+1)*EnemyInfoCasual!H62</f>
        <v>2802.6000000000004</v>
      </c>
      <c r="E19">
        <f>(B19+(IF(EnemyInfoCasual!I62=1,PlayerInfo!$B$5,0))+PlayerInfo!$B$6+PlayerInfo!$B$7)*(PlayerInfo!$B$1)*(EnemyInfoCasual!L62+1)*1.2*EnemyInfoCasual!H62</f>
        <v>3363.1200000000003</v>
      </c>
      <c r="F19" s="13">
        <f t="shared" si="0"/>
        <v>0.124875</v>
      </c>
      <c r="G19" s="13">
        <f>MIN((($B$4+(IF(EnemyInfoCasual!$C62=1,0.05,0))-($B$4*(IF(EnemyInfoCasual!$C62=1,0.05,0))))*PlayerInfo!$B$3)*EnemyInfoCasual!H62,1)</f>
        <v>0.12659999999999999</v>
      </c>
      <c r="H19" s="13">
        <f>MIN((($B$5+(IF(EnemyInfoCasual!$C62=1,0.005,0))-($B$5*(IF(EnemyInfoCasual!$C62=1,0.005,0))))*PlayerInfo!$B$4)*EnemyInfoCasual!H62,1)</f>
        <v>0.01</v>
      </c>
      <c r="I19" s="13">
        <f>MIN((($B$6+(IF(EnemyInfoCasual!$C62=1,0.005,0))-($B$6*(IF(EnemyInfoCasual!$C62=1,0.005,0))))*PlayerInfo!$B$4)*EnemyInfoCasual!H62,1)</f>
        <v>1.7960000000000004E-2</v>
      </c>
      <c r="J19" s="13">
        <f t="shared" si="1"/>
        <v>0.86466599999999993</v>
      </c>
      <c r="K19" s="14">
        <f t="shared" si="2"/>
        <v>0.857713736</v>
      </c>
      <c r="L19" s="16">
        <f t="shared" si="3"/>
        <v>2811.7532916</v>
      </c>
      <c r="M19" s="16">
        <f t="shared" si="4"/>
        <v>3664.75110522768</v>
      </c>
      <c r="N19" s="16">
        <f>EnemyInfoCasual!F62</f>
        <v>490</v>
      </c>
      <c r="O19" s="16">
        <f>N19*PlayerInfo!$B$10</f>
        <v>490</v>
      </c>
      <c r="P19" s="16">
        <f>N19*PlayerInfo!$B$10*1.2*EnemyInfoCasual!H62</f>
        <v>588</v>
      </c>
      <c r="Q19" s="16">
        <f>N19*PlayerInfo!$B$10*1.2*1.5*EnemyInfoCasual!H62</f>
        <v>882</v>
      </c>
      <c r="R19" s="16">
        <f t="shared" si="5"/>
        <v>506.94713999999993</v>
      </c>
      <c r="S19" s="16">
        <f t="shared" si="6"/>
        <v>816.898001024</v>
      </c>
      <c r="T19" s="16">
        <f>EnemyInfoCasual!G62</f>
        <v>300</v>
      </c>
      <c r="U19" s="16">
        <f>T19*PlayerInfo!$B$11</f>
        <v>300</v>
      </c>
      <c r="V19" s="16">
        <f>T19*PlayerInfo!$B$11*1.2*EnemyInfoCasual!H62</f>
        <v>360</v>
      </c>
      <c r="W19" s="16">
        <f>T19*PlayerInfo!$B$11*1.2*1.5*EnemyInfoCasual!H62</f>
        <v>540</v>
      </c>
      <c r="X19" s="16">
        <f t="shared" si="7"/>
        <v>310.37579999999991</v>
      </c>
      <c r="Y19" s="16">
        <f t="shared" si="8"/>
        <v>500.14163327999995</v>
      </c>
    </row>
    <row r="20" spans="1:26">
      <c r="A20" s="4" t="s">
        <v>87</v>
      </c>
      <c r="B20">
        <f>EnemyInfoCasual!E63</f>
        <v>5630</v>
      </c>
      <c r="C20">
        <f>(B20+(IF(EnemyInfoCasual!I63=1,PlayerInfo!$B$5,0)))*(PlayerInfo!$B$1)*(EnemyInfoCasual!L63+1)</f>
        <v>9120.6</v>
      </c>
      <c r="D20">
        <f>(B20+(IF(EnemyInfoCasual!I63=1,PlayerInfo!$B$5,0))+PlayerInfo!$B$6)*(PlayerInfo!$B$1)*(EnemyInfoCasual!L63+1)*EnemyInfoCasual!H63</f>
        <v>9120.6</v>
      </c>
      <c r="E20">
        <f>(B20+(IF(EnemyInfoCasual!I63=1,PlayerInfo!$B$5,0))+PlayerInfo!$B$6+PlayerInfo!$B$7)*(PlayerInfo!$B$1)*(EnemyInfoCasual!L63+1)*1.2*EnemyInfoCasual!H63</f>
        <v>10944.72</v>
      </c>
      <c r="F20" s="13">
        <f t="shared" si="0"/>
        <v>0.124875</v>
      </c>
      <c r="G20" s="13">
        <f>MIN((($B$4+(IF(EnemyInfoCasual!$C63=1,0.05,0))-($B$4*(IF(EnemyInfoCasual!$C63=1,0.05,0))))*PlayerInfo!$B$3)*EnemyInfoCasual!H63,1)</f>
        <v>0.12659999999999999</v>
      </c>
      <c r="H20" s="13">
        <f>MIN((($B$5+(IF(EnemyInfoCasual!$C63=1,0.005,0))-($B$5*(IF(EnemyInfoCasual!$C63=1,0.005,0))))*PlayerInfo!$B$4)*EnemyInfoCasual!H63,1)</f>
        <v>0.01</v>
      </c>
      <c r="I20" s="13">
        <f>MIN((($B$6+(IF(EnemyInfoCasual!$C63=1,0.005,0))-($B$6*(IF(EnemyInfoCasual!$C63=1,0.005,0))))*PlayerInfo!$B$4)*EnemyInfoCasual!H63,1)</f>
        <v>1.7960000000000004E-2</v>
      </c>
      <c r="J20" s="13">
        <f t="shared" si="1"/>
        <v>0.86466599999999993</v>
      </c>
      <c r="K20" s="14">
        <f t="shared" si="2"/>
        <v>0.857713736</v>
      </c>
      <c r="L20" s="16">
        <f t="shared" si="3"/>
        <v>9150.3878796000008</v>
      </c>
      <c r="M20" s="16">
        <f t="shared" si="4"/>
        <v>11926.328741290083</v>
      </c>
      <c r="N20" s="16">
        <f>EnemyInfoCasual!F63</f>
        <v>2140</v>
      </c>
      <c r="O20" s="16">
        <f>N20*PlayerInfo!$B$10</f>
        <v>2140</v>
      </c>
      <c r="P20" s="16">
        <f>N20*PlayerInfo!$B$10*1.2*EnemyInfoCasual!H63</f>
        <v>2568</v>
      </c>
      <c r="Q20" s="16">
        <f>N20*PlayerInfo!$B$10*1.2*1.5*EnemyInfoCasual!H63</f>
        <v>3852</v>
      </c>
      <c r="R20" s="16">
        <f t="shared" si="5"/>
        <v>2214.0140399999996</v>
      </c>
      <c r="S20" s="16">
        <f t="shared" si="6"/>
        <v>3567.6769840640004</v>
      </c>
      <c r="T20" s="16">
        <f>EnemyInfoCasual!G63</f>
        <v>1200</v>
      </c>
      <c r="U20" s="16">
        <f>T20*PlayerInfo!$B$11</f>
        <v>1200</v>
      </c>
      <c r="V20" s="16">
        <f>T20*PlayerInfo!$B$11*1.2*EnemyInfoCasual!H63</f>
        <v>1440</v>
      </c>
      <c r="W20" s="16">
        <f>T20*PlayerInfo!$B$11*1.2*1.5*EnemyInfoCasual!H63</f>
        <v>2160</v>
      </c>
      <c r="X20" s="16">
        <f t="shared" si="7"/>
        <v>1241.5031999999997</v>
      </c>
      <c r="Y20" s="16">
        <f t="shared" si="8"/>
        <v>2000.5665331199998</v>
      </c>
    </row>
    <row r="21" spans="1:26">
      <c r="A21" s="4" t="s">
        <v>24</v>
      </c>
      <c r="B21">
        <f>EnemyInfoCasual!E$488</f>
        <v>10000</v>
      </c>
      <c r="C21">
        <v>0</v>
      </c>
      <c r="D21">
        <v>0</v>
      </c>
      <c r="E21">
        <f>(B21+(IF(EnemyInfoCasual!I$488=1,PlayerInfo!$B$5,0))+PlayerInfo!$B$6+PlayerInfo!$B$7)*(PlayerInfo!$B$1)*(EnemyInfoCasual!L$488+1)*1.2*EnemyInfoCasual!H$488</f>
        <v>19440</v>
      </c>
      <c r="F21" s="13">
        <v>1E-3</v>
      </c>
      <c r="G21" s="13">
        <v>0</v>
      </c>
      <c r="H21" s="13">
        <v>1</v>
      </c>
      <c r="I21" s="13">
        <v>1</v>
      </c>
      <c r="J21" s="13">
        <f>(1*(1-G21)*(1-H21))</f>
        <v>0</v>
      </c>
      <c r="K21" s="14">
        <f>(1*(1-G21)*(1-I21))</f>
        <v>0</v>
      </c>
      <c r="L21" s="16">
        <f>(J21*C21)+(G21*D21)+(H21*E21)</f>
        <v>19440</v>
      </c>
      <c r="M21" s="16">
        <f t="shared" si="4"/>
        <v>25272</v>
      </c>
      <c r="N21" s="16">
        <f>EnemyInfoCasual!F488</f>
        <v>10000</v>
      </c>
      <c r="O21" s="16">
        <v>0</v>
      </c>
      <c r="P21" s="16">
        <v>0</v>
      </c>
      <c r="Q21" s="16">
        <f>N21*PlayerInfo!$B$10*1.2*1.5*EnemyInfoCasual!H488</f>
        <v>18000</v>
      </c>
      <c r="R21" s="16">
        <f t="shared" si="5"/>
        <v>18000</v>
      </c>
      <c r="S21" s="16">
        <f t="shared" si="6"/>
        <v>28800</v>
      </c>
      <c r="T21" s="16">
        <f>EnemyInfoCasual!G488</f>
        <v>10000</v>
      </c>
      <c r="U21" s="16">
        <v>0</v>
      </c>
      <c r="V21" s="16">
        <v>0</v>
      </c>
      <c r="W21" s="16">
        <f>T21*PlayerInfo!$B$11*1.2*1.5*EnemyInfoCasual!H488</f>
        <v>18000</v>
      </c>
      <c r="X21" s="16">
        <f t="shared" si="7"/>
        <v>18000</v>
      </c>
      <c r="Y21" s="16">
        <f t="shared" si="8"/>
        <v>28800</v>
      </c>
      <c r="Z21" t="s">
        <v>576</v>
      </c>
    </row>
    <row r="22" spans="1:26">
      <c r="F22" s="13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</row>
    <row r="23" spans="1:26"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</row>
    <row r="24" spans="1:26">
      <c r="A24" t="s">
        <v>686</v>
      </c>
      <c r="B24" t="s">
        <v>10</v>
      </c>
      <c r="C24" t="s">
        <v>671</v>
      </c>
      <c r="D24" t="s">
        <v>672</v>
      </c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</row>
    <row r="25" spans="1:26">
      <c r="A25" t="s">
        <v>598</v>
      </c>
      <c r="B25" s="17">
        <f>SUMPRODUCT(F$13:F21,L$13:L21)</f>
        <v>3423.0490749589503</v>
      </c>
      <c r="C25" s="17">
        <f>SUMPRODUCT($F$13:$F21,R$13:R21)</f>
        <v>701.43587250749988</v>
      </c>
      <c r="D25" s="17">
        <f>SUMPRODUCT($F$13:$F21,X$13:X21)</f>
        <v>405.58178024999995</v>
      </c>
      <c r="N25" s="16"/>
      <c r="O25" s="16"/>
      <c r="P25" s="16"/>
      <c r="Q25" s="16"/>
      <c r="R25" s="16"/>
      <c r="S25" s="16"/>
      <c r="T25" s="16"/>
      <c r="U25" s="16"/>
      <c r="V25" s="16"/>
      <c r="W25" s="16"/>
      <c r="X25" s="16"/>
      <c r="Y25" s="16"/>
    </row>
    <row r="26" spans="1:26">
      <c r="A26" t="s">
        <v>599</v>
      </c>
      <c r="B26" s="17">
        <f>B25*1.25</f>
        <v>4278.8113436986878</v>
      </c>
      <c r="C26" s="17">
        <f>C25*1.25</f>
        <v>876.79484063437485</v>
      </c>
      <c r="D26" s="17">
        <f>D25*1.5</f>
        <v>608.37267037499987</v>
      </c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6"/>
    </row>
    <row r="27" spans="1:26">
      <c r="A27" t="s">
        <v>600</v>
      </c>
      <c r="B27" s="17">
        <f>SUMPRODUCT(F$13:F21,M$13:M21)</f>
        <v>4461.4293814041566</v>
      </c>
      <c r="C27" s="17">
        <f>SUMPRODUCT($F$13:$F21,S$13:S21)</f>
        <v>1130.0931211713121</v>
      </c>
      <c r="D27" s="17">
        <f>SUMPRODUCT($F$13:$F21,Y$13:Y21)</f>
        <v>653.35186455839994</v>
      </c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</row>
    <row r="28" spans="1:26">
      <c r="A28" s="12" t="s">
        <v>601</v>
      </c>
      <c r="B28" s="17">
        <f>B27*1.25</f>
        <v>5576.7867267551956</v>
      </c>
      <c r="C28" s="17">
        <f>C27*1.25</f>
        <v>1412.6164014641402</v>
      </c>
      <c r="D28" s="17">
        <f>D27*1.5</f>
        <v>980.02779683759991</v>
      </c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</row>
    <row r="29" spans="1:26">
      <c r="A29" s="12"/>
      <c r="B29" s="17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</row>
    <row r="30" spans="1:26">
      <c r="A30" s="12" t="s">
        <v>687</v>
      </c>
      <c r="B30" s="17" t="s">
        <v>10</v>
      </c>
      <c r="C30" t="s">
        <v>671</v>
      </c>
      <c r="D30" t="s">
        <v>672</v>
      </c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</row>
    <row r="31" spans="1:26">
      <c r="A31" t="s">
        <v>598</v>
      </c>
      <c r="B31" s="17">
        <f>B25*$C$9</f>
        <v>3975153.7644684585</v>
      </c>
      <c r="C31" s="17">
        <f t="shared" ref="C31:D34" si="9">C25*$C$9</f>
        <v>814570.69065387081</v>
      </c>
      <c r="D31" s="17">
        <f t="shared" si="9"/>
        <v>470998.19641935476</v>
      </c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</row>
    <row r="32" spans="1:26">
      <c r="A32" t="s">
        <v>599</v>
      </c>
      <c r="B32" s="17">
        <f>B26*$C$9</f>
        <v>4968942.2055855729</v>
      </c>
      <c r="C32" s="17">
        <f t="shared" si="9"/>
        <v>1018213.3633173385</v>
      </c>
      <c r="D32" s="17">
        <f t="shared" si="9"/>
        <v>706497.29462903214</v>
      </c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</row>
    <row r="33" spans="1:25">
      <c r="A33" t="s">
        <v>600</v>
      </c>
      <c r="B33" s="17">
        <f>B27*$C$10</f>
        <v>8289623.6248025615</v>
      </c>
      <c r="C33" s="17">
        <f t="shared" si="9"/>
        <v>1312366.2052312011</v>
      </c>
      <c r="D33" s="17">
        <f t="shared" si="9"/>
        <v>758731.19755169027</v>
      </c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</row>
    <row r="34" spans="1:25">
      <c r="A34" s="12" t="s">
        <v>601</v>
      </c>
      <c r="B34" s="17">
        <f>B28*$C$10</f>
        <v>10362029.531003201</v>
      </c>
      <c r="C34" s="17">
        <f t="shared" si="9"/>
        <v>1640457.7565390014</v>
      </c>
      <c r="D34" s="17">
        <f t="shared" si="9"/>
        <v>1138096.7963275353</v>
      </c>
    </row>
    <row r="35" spans="1:25">
      <c r="A35" s="12"/>
    </row>
    <row r="36" spans="1:25">
      <c r="A36" s="4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5"/>
  <sheetViews>
    <sheetView topLeftCell="A8" workbookViewId="0">
      <pane xSplit="1" topLeftCell="V1" activePane="topRight" state="frozen"/>
      <selection pane="topRight" activeCell="Y12" sqref="Y12"/>
    </sheetView>
  </sheetViews>
  <sheetFormatPr baseColWidth="10" defaultRowHeight="15" x14ac:dyDescent="0"/>
  <cols>
    <col min="1" max="1" width="20.6640625" bestFit="1" customWidth="1"/>
    <col min="2" max="2" width="12.83203125" bestFit="1" customWidth="1"/>
    <col min="3" max="3" width="12.1640625" bestFit="1" customWidth="1"/>
    <col min="4" max="4" width="11.83203125" bestFit="1" customWidth="1"/>
    <col min="5" max="5" width="8.1640625" bestFit="1" customWidth="1"/>
    <col min="6" max="6" width="8.5" bestFit="1" customWidth="1"/>
    <col min="7" max="7" width="9.1640625" bestFit="1" customWidth="1"/>
    <col min="8" max="8" width="9.33203125" bestFit="1" customWidth="1"/>
    <col min="9" max="9" width="13.83203125" bestFit="1" customWidth="1"/>
    <col min="10" max="10" width="11.5" bestFit="1" customWidth="1"/>
    <col min="11" max="11" width="16.6640625" bestFit="1" customWidth="1"/>
    <col min="12" max="12" width="12.1640625" bestFit="1" customWidth="1"/>
    <col min="13" max="13" width="16.33203125" bestFit="1" customWidth="1"/>
    <col min="14" max="14" width="9.1640625" bestFit="1" customWidth="1"/>
    <col min="15" max="15" width="12.5" bestFit="1" customWidth="1"/>
    <col min="16" max="16" width="9" bestFit="1" customWidth="1"/>
    <col min="17" max="17" width="8.6640625" bestFit="1" customWidth="1"/>
    <col min="18" max="18" width="12" bestFit="1" customWidth="1"/>
    <col min="19" max="19" width="17.1640625" bestFit="1" customWidth="1"/>
    <col min="20" max="20" width="9.33203125" bestFit="1" customWidth="1"/>
    <col min="21" max="21" width="12.6640625" bestFit="1" customWidth="1"/>
    <col min="22" max="22" width="9.1640625" bestFit="1" customWidth="1"/>
    <col min="23" max="23" width="8.83203125" bestFit="1" customWidth="1"/>
    <col min="24" max="24" width="12.1640625" bestFit="1" customWidth="1"/>
    <col min="25" max="25" width="17.1640625" bestFit="1" customWidth="1"/>
    <col min="26" max="26" width="25.33203125" bestFit="1" customWidth="1"/>
  </cols>
  <sheetData>
    <row r="1" spans="1:26">
      <c r="B1" t="s">
        <v>580</v>
      </c>
      <c r="C1" t="s">
        <v>581</v>
      </c>
    </row>
    <row r="2" spans="1:26">
      <c r="A2" t="s">
        <v>571</v>
      </c>
      <c r="B2">
        <v>3.2</v>
      </c>
      <c r="C2">
        <f>B2/PlayerInfo!B2</f>
        <v>3.2</v>
      </c>
      <c r="E2" s="11"/>
    </row>
    <row r="3" spans="1:26">
      <c r="A3" t="s">
        <v>639</v>
      </c>
      <c r="B3">
        <f>B2/1.6</f>
        <v>2</v>
      </c>
      <c r="C3">
        <f>B2/(PlayerInfo!B2+PlayerInfo!B9)</f>
        <v>2</v>
      </c>
      <c r="E3" s="11"/>
    </row>
    <row r="4" spans="1:26">
      <c r="A4" t="s">
        <v>562</v>
      </c>
      <c r="B4" s="13">
        <v>1.4999999999999999E-2</v>
      </c>
      <c r="C4" s="13">
        <f>MIN(B4*PlayerInfo!B3,1)</f>
        <v>0.03</v>
      </c>
    </row>
    <row r="5" spans="1:26">
      <c r="A5" t="s">
        <v>563</v>
      </c>
      <c r="B5" s="13">
        <v>0</v>
      </c>
      <c r="C5" s="13">
        <f>MIN(B5*PlayerInfo!B4,1)</f>
        <v>0</v>
      </c>
    </row>
    <row r="6" spans="1:26">
      <c r="A6" t="s">
        <v>572</v>
      </c>
      <c r="B6" s="13">
        <v>5.0000000000000001E-3</v>
      </c>
      <c r="C6" s="13">
        <f>MIN(B6*PlayerInfo!B4,1)</f>
        <v>0.01</v>
      </c>
    </row>
    <row r="7" spans="1:26">
      <c r="A7" t="s">
        <v>579</v>
      </c>
      <c r="B7" s="15">
        <f>(1*(1-B4)*(1-B5))</f>
        <v>0.98499999999999999</v>
      </c>
      <c r="C7" s="15">
        <f>(1*(1-C4)*(1-C5))</f>
        <v>0.97</v>
      </c>
    </row>
    <row r="8" spans="1:26">
      <c r="A8" t="s">
        <v>582</v>
      </c>
      <c r="B8" s="15">
        <f>(1*(1-B4)*(1-B6))</f>
        <v>0.98007500000000003</v>
      </c>
      <c r="C8" s="15">
        <f>(1*(1-C4)*(1-C6))</f>
        <v>0.96029999999999993</v>
      </c>
    </row>
    <row r="9" spans="1:26">
      <c r="A9" t="s">
        <v>597</v>
      </c>
      <c r="B9">
        <f>PlayerInfo!$B$8/B2</f>
        <v>1125</v>
      </c>
      <c r="C9">
        <f>PlayerInfo!$B$8/C2</f>
        <v>1125</v>
      </c>
    </row>
    <row r="10" spans="1:26">
      <c r="A10" t="s">
        <v>638</v>
      </c>
      <c r="B10">
        <f>PlayerInfo!$B$8/B3</f>
        <v>1800</v>
      </c>
      <c r="C10">
        <f>PlayerInfo!$B$8/C3</f>
        <v>1800</v>
      </c>
    </row>
    <row r="12" spans="1:26">
      <c r="A12" s="20" t="s">
        <v>568</v>
      </c>
      <c r="B12" s="20" t="s">
        <v>569</v>
      </c>
      <c r="C12" s="20" t="s">
        <v>573</v>
      </c>
      <c r="D12" s="20" t="s">
        <v>575</v>
      </c>
      <c r="E12" s="20" t="s">
        <v>574</v>
      </c>
      <c r="F12" s="20" t="s">
        <v>570</v>
      </c>
      <c r="G12" s="20" t="s">
        <v>562</v>
      </c>
      <c r="H12" s="20" t="s">
        <v>563</v>
      </c>
      <c r="I12" s="20" t="s">
        <v>572</v>
      </c>
      <c r="J12" s="20" t="s">
        <v>579</v>
      </c>
      <c r="K12" s="20" t="s">
        <v>582</v>
      </c>
      <c r="L12" s="20" t="s">
        <v>583</v>
      </c>
      <c r="M12" s="20" t="s">
        <v>584</v>
      </c>
      <c r="N12" t="s">
        <v>673</v>
      </c>
      <c r="O12" t="s">
        <v>676</v>
      </c>
      <c r="P12" t="s">
        <v>677</v>
      </c>
      <c r="Q12" t="s">
        <v>678</v>
      </c>
      <c r="R12" t="s">
        <v>679</v>
      </c>
      <c r="S12" t="s">
        <v>680</v>
      </c>
      <c r="T12" t="s">
        <v>681</v>
      </c>
      <c r="U12" t="s">
        <v>682</v>
      </c>
      <c r="V12" t="s">
        <v>683</v>
      </c>
      <c r="W12" t="s">
        <v>684</v>
      </c>
      <c r="X12" t="s">
        <v>685</v>
      </c>
      <c r="Y12" t="s">
        <v>690</v>
      </c>
      <c r="Z12" s="20" t="s">
        <v>585</v>
      </c>
    </row>
    <row r="13" spans="1:26">
      <c r="A13" s="24" t="s">
        <v>89</v>
      </c>
      <c r="B13" s="20">
        <f>EnemyInfoCasual!E66</f>
        <v>2090</v>
      </c>
      <c r="C13" s="20">
        <f>(B13+(IF(EnemyInfoCasual!I66=1,PlayerInfo!$B$5,0)))*(PlayerInfo!$B$1)*(EnemyInfoCasual!L66+1)</f>
        <v>3385.8</v>
      </c>
      <c r="D13" s="20">
        <f>(B13+(IF(EnemyInfoCasual!I66=1,PlayerInfo!$B$5,0))+PlayerInfo!$B$6)*(PlayerInfo!$B$1)*(EnemyInfoCasual!L66+1)*EnemyInfoCasual!H66</f>
        <v>3385.8</v>
      </c>
      <c r="E13" s="20">
        <f>(B13+(IF(EnemyInfoCasual!I66=1,PlayerInfo!$B$5,0))+PlayerInfo!$B$6+PlayerInfo!$B$7)*(PlayerInfo!$B$1)*(EnemyInfoCasual!L66+1)*1.2*EnemyInfoCasual!H66</f>
        <v>4062.96</v>
      </c>
      <c r="F13" s="21">
        <f>((1-F$30)*0.6)/7</f>
        <v>8.5628571428571415E-2</v>
      </c>
      <c r="G13" s="21">
        <f>MIN((($B$4+(IF(EnemyInfoCasual!$C66=1,0.05,0))-($B$4*(IF(EnemyInfoCasual!$C66=1,0.05,0))))*PlayerInfo!$B$3)*EnemyInfoCasual!H66,1)</f>
        <v>0.1285</v>
      </c>
      <c r="H13" s="21">
        <f>MIN((($B$5+(IF(EnemyInfoCasual!$C66=1,0.005,0))-($B$5*(IF(EnemyInfoCasual!$C66=1,0.005,0))))*PlayerInfo!$B$4)*EnemyInfoCasual!H66,1)</f>
        <v>0.01</v>
      </c>
      <c r="I13" s="21">
        <f>MIN((($B$6+(IF(EnemyInfoCasual!$C66=1,0.005,0))-($B$6*(IF(EnemyInfoCasual!$C66=1,0.005,0))))*PlayerInfo!$B$4)*EnemyInfoCasual!H66,1)</f>
        <v>1.9949999999999999E-2</v>
      </c>
      <c r="J13" s="21">
        <f>(1*(1-G13)*(1-H13))</f>
        <v>0.86278499999999991</v>
      </c>
      <c r="K13" s="22">
        <f>(1*(1-G13)*(1-I13))</f>
        <v>0.85411357499999996</v>
      </c>
      <c r="L13" s="23">
        <f>(J13*C13)+(G13*D13)+(H13*E13)</f>
        <v>3396.9223529999999</v>
      </c>
      <c r="M13" s="16">
        <f>((K13*C13)+(G13*D13)+(I13*E13))*1.3</f>
        <v>4430.3858225055001</v>
      </c>
      <c r="N13" s="16">
        <f>EnemyInfoCasual!F66</f>
        <v>600</v>
      </c>
      <c r="O13" s="16">
        <f>N13*PlayerInfo!$B$10</f>
        <v>600</v>
      </c>
      <c r="P13" s="16">
        <f>N13*PlayerInfo!$B$10*1.2*EnemyInfoCasual!H66</f>
        <v>720</v>
      </c>
      <c r="Q13" s="16">
        <f>N13*PlayerInfo!$B$10*1.2*1.5*EnemyInfoCasual!H66</f>
        <v>1080</v>
      </c>
      <c r="R13" s="16">
        <f>(J13*O13)+(G13*P13)+(H13*Q13)</f>
        <v>620.99099999999987</v>
      </c>
      <c r="S13" s="16">
        <f>((K13*O13)+(G13*P13)+(I13*Q13))*1.6</f>
        <v>1002.4546319999999</v>
      </c>
      <c r="T13" s="16">
        <f>EnemyInfoCasual!G66</f>
        <v>400</v>
      </c>
      <c r="U13" s="16">
        <f>T13*PlayerInfo!$B$11</f>
        <v>400</v>
      </c>
      <c r="V13" s="16">
        <f>T13*PlayerInfo!$B$11*1.2*EnemyInfoCasual!H66</f>
        <v>480</v>
      </c>
      <c r="W13" s="16">
        <f>T13*PlayerInfo!$B$11*1.2*1.5*EnemyInfoCasual!H66</f>
        <v>720</v>
      </c>
      <c r="X13" s="16">
        <f>(J13*U13)+(G13*V13)+(H13*W13)</f>
        <v>413.99399999999997</v>
      </c>
      <c r="Y13" s="16">
        <f>((K13*U13)+(G13*V13)+(I13*W13))*1.6</f>
        <v>668.303088</v>
      </c>
      <c r="Z13" s="20"/>
    </row>
    <row r="14" spans="1:26">
      <c r="A14" s="24" t="s">
        <v>90</v>
      </c>
      <c r="B14" s="20">
        <f>EnemyInfoCasual!E67</f>
        <v>2130</v>
      </c>
      <c r="C14" s="20">
        <f>(B14+(IF(EnemyInfoCasual!I67=1,PlayerInfo!$B$5,0)))*(PlayerInfo!$B$1)*(EnemyInfoCasual!L67+1)</f>
        <v>3450.6000000000004</v>
      </c>
      <c r="D14" s="20">
        <f>(B14+(IF(EnemyInfoCasual!I67=1,PlayerInfo!$B$5,0))+PlayerInfo!$B$6)*(PlayerInfo!$B$1)*(EnemyInfoCasual!L67+1)*EnemyInfoCasual!H67</f>
        <v>3450.6000000000004</v>
      </c>
      <c r="E14" s="20">
        <f>(B14+(IF(EnemyInfoCasual!I67=1,PlayerInfo!$B$5,0))+PlayerInfo!$B$6+PlayerInfo!$B$7)*(PlayerInfo!$B$1)*(EnemyInfoCasual!L67+1)*1.2*EnemyInfoCasual!H67</f>
        <v>4140.72</v>
      </c>
      <c r="F14" s="21">
        <f t="shared" ref="F14:F19" si="0">((1-F$30)*0.6)/7</f>
        <v>8.5628571428571415E-2</v>
      </c>
      <c r="G14" s="21">
        <f>MIN((($B$4+(IF(EnemyInfoCasual!$C67=1,0.05,0))-($B$4*(IF(EnemyInfoCasual!$C67=1,0.05,0))))*PlayerInfo!$B$3)*EnemyInfoCasual!H67,1)</f>
        <v>0.1285</v>
      </c>
      <c r="H14" s="21">
        <f>MIN((($B$5+(IF(EnemyInfoCasual!$C67=1,0.005,0))-($B$5*(IF(EnemyInfoCasual!$C67=1,0.005,0))))*PlayerInfo!$B$4)*EnemyInfoCasual!H67,1)</f>
        <v>0.01</v>
      </c>
      <c r="I14" s="21">
        <f>MIN((($B$6+(IF(EnemyInfoCasual!$C67=1,0.005,0))-($B$6*(IF(EnemyInfoCasual!$C67=1,0.005,0))))*PlayerInfo!$B$4)*EnemyInfoCasual!H67,1)</f>
        <v>1.9949999999999999E-2</v>
      </c>
      <c r="J14" s="21">
        <f t="shared" ref="J14:J19" si="1">(1*(1-G14)*(1-H14))</f>
        <v>0.86278499999999991</v>
      </c>
      <c r="K14" s="22">
        <f t="shared" ref="K14:K19" si="2">(1*(1-G14)*(1-I14))</f>
        <v>0.85411357499999996</v>
      </c>
      <c r="L14" s="23">
        <f t="shared" ref="L14:L19" si="3">(J14*C14)+(G14*D14)+(H14*E14)</f>
        <v>3461.9352210000002</v>
      </c>
      <c r="M14" s="16">
        <f t="shared" ref="M14:M25" si="4">((K14*C14)+(G14*D14)+(I14*E14))*1.3</f>
        <v>4515.1778956635007</v>
      </c>
      <c r="N14" s="16">
        <f>EnemyInfoCasual!F67</f>
        <v>610</v>
      </c>
      <c r="O14" s="16">
        <f>N14*PlayerInfo!$B$10</f>
        <v>610</v>
      </c>
      <c r="P14" s="16">
        <f>N14*PlayerInfo!$B$10*1.2*EnemyInfoCasual!H67</f>
        <v>732</v>
      </c>
      <c r="Q14" s="16">
        <f>N14*PlayerInfo!$B$10*1.2*1.5*EnemyInfoCasual!H67</f>
        <v>1098</v>
      </c>
      <c r="R14" s="16">
        <f t="shared" ref="R14:R30" si="5">(J14*O14)+(G14*P14)+(H14*Q14)</f>
        <v>631.34084999999993</v>
      </c>
      <c r="S14" s="16">
        <f t="shared" ref="S14:S30" si="6">((K14*O14)+(G14*P14)+(I14*Q14))*1.6</f>
        <v>1019.1622092</v>
      </c>
      <c r="T14" s="16">
        <f>EnemyInfoCasual!G67</f>
        <v>400</v>
      </c>
      <c r="U14" s="16">
        <f>T14*PlayerInfo!$B$11</f>
        <v>400</v>
      </c>
      <c r="V14" s="16">
        <f>T14*PlayerInfo!$B$11*1.2*EnemyInfoCasual!H67</f>
        <v>480</v>
      </c>
      <c r="W14" s="16">
        <f>T14*PlayerInfo!$B$11*1.2*1.5*EnemyInfoCasual!H67</f>
        <v>720</v>
      </c>
      <c r="X14" s="16">
        <f t="shared" ref="X14:X30" si="7">(J14*U14)+(G14*V14)+(H14*W14)</f>
        <v>413.99399999999997</v>
      </c>
      <c r="Y14" s="16">
        <f t="shared" ref="Y14:Y30" si="8">((K14*U14)+(G14*V14)+(I14*W14))*1.6</f>
        <v>668.303088</v>
      </c>
      <c r="Z14" s="20"/>
    </row>
    <row r="15" spans="1:26">
      <c r="A15" s="24" t="s">
        <v>91</v>
      </c>
      <c r="B15" s="20">
        <f>EnemyInfoCasual!E68</f>
        <v>2170</v>
      </c>
      <c r="C15" s="20">
        <f>(B15+(IF(EnemyInfoCasual!I68=1,PlayerInfo!$B$5,0)))*(PlayerInfo!$B$1)*(EnemyInfoCasual!L68+1)</f>
        <v>3515.4</v>
      </c>
      <c r="D15" s="20">
        <f>(B15+(IF(EnemyInfoCasual!I68=1,PlayerInfo!$B$5,0))+PlayerInfo!$B$6)*(PlayerInfo!$B$1)*(EnemyInfoCasual!L68+1)*EnemyInfoCasual!H68</f>
        <v>3515.4</v>
      </c>
      <c r="E15" s="20">
        <f>(B15+(IF(EnemyInfoCasual!I68=1,PlayerInfo!$B$5,0))+PlayerInfo!$B$6+PlayerInfo!$B$7)*(PlayerInfo!$B$1)*(EnemyInfoCasual!L68+1)*1.2*EnemyInfoCasual!H68</f>
        <v>4218.4799999999996</v>
      </c>
      <c r="F15" s="21">
        <f t="shared" si="0"/>
        <v>8.5628571428571415E-2</v>
      </c>
      <c r="G15" s="21">
        <f>MIN((($B$4+(IF(EnemyInfoCasual!$C68=1,0.05,0))-($B$4*(IF(EnemyInfoCasual!$C68=1,0.05,0))))*PlayerInfo!$B$3)*EnemyInfoCasual!H68,1)</f>
        <v>0.1285</v>
      </c>
      <c r="H15" s="21">
        <f>MIN((($B$5+(IF(EnemyInfoCasual!$C68=1,0.005,0))-($B$5*(IF(EnemyInfoCasual!$C68=1,0.005,0))))*PlayerInfo!$B$4)*EnemyInfoCasual!H68,1)</f>
        <v>0.01</v>
      </c>
      <c r="I15" s="21">
        <f>MIN((($B$6+(IF(EnemyInfoCasual!$C68=1,0.005,0))-($B$6*(IF(EnemyInfoCasual!$C68=1,0.005,0))))*PlayerInfo!$B$4)*EnemyInfoCasual!H68,1)</f>
        <v>1.9949999999999999E-2</v>
      </c>
      <c r="J15" s="21">
        <f t="shared" si="1"/>
        <v>0.86278499999999991</v>
      </c>
      <c r="K15" s="22">
        <f t="shared" si="2"/>
        <v>0.85411357499999996</v>
      </c>
      <c r="L15" s="23">
        <f t="shared" si="3"/>
        <v>3526.948089</v>
      </c>
      <c r="M15" s="16">
        <f t="shared" si="4"/>
        <v>4599.9699688214996</v>
      </c>
      <c r="N15" s="16">
        <f>EnemyInfoCasual!F68</f>
        <v>620</v>
      </c>
      <c r="O15" s="16">
        <f>N15*PlayerInfo!$B$10</f>
        <v>620</v>
      </c>
      <c r="P15" s="16">
        <f>N15*PlayerInfo!$B$10*1.2*EnemyInfoCasual!H68</f>
        <v>744</v>
      </c>
      <c r="Q15" s="16">
        <f>N15*PlayerInfo!$B$10*1.2*1.5*EnemyInfoCasual!H68</f>
        <v>1116</v>
      </c>
      <c r="R15" s="16">
        <f t="shared" si="5"/>
        <v>641.69069999999999</v>
      </c>
      <c r="S15" s="16">
        <f t="shared" si="6"/>
        <v>1035.8697864000001</v>
      </c>
      <c r="T15" s="16">
        <f>EnemyInfoCasual!G68</f>
        <v>400</v>
      </c>
      <c r="U15" s="16">
        <f>T15*PlayerInfo!$B$11</f>
        <v>400</v>
      </c>
      <c r="V15" s="16">
        <f>T15*PlayerInfo!$B$11*1.2*EnemyInfoCasual!H68</f>
        <v>480</v>
      </c>
      <c r="W15" s="16">
        <f>T15*PlayerInfo!$B$11*1.2*1.5*EnemyInfoCasual!H68</f>
        <v>720</v>
      </c>
      <c r="X15" s="16">
        <f t="shared" si="7"/>
        <v>413.99399999999997</v>
      </c>
      <c r="Y15" s="16">
        <f t="shared" si="8"/>
        <v>668.303088</v>
      </c>
      <c r="Z15" s="20"/>
    </row>
    <row r="16" spans="1:26">
      <c r="A16" s="24" t="s">
        <v>92</v>
      </c>
      <c r="B16" s="20">
        <f>EnemyInfoCasual!E69</f>
        <v>2200</v>
      </c>
      <c r="C16" s="20">
        <f>(B16+(IF(EnemyInfoCasual!I69=1,PlayerInfo!$B$5,0)))*(PlayerInfo!$B$1)*(EnemyInfoCasual!L69+1)</f>
        <v>3564.0000000000005</v>
      </c>
      <c r="D16" s="20">
        <f>(B16+(IF(EnemyInfoCasual!I69=1,PlayerInfo!$B$5,0))+PlayerInfo!$B$6)*(PlayerInfo!$B$1)*(EnemyInfoCasual!L69+1)*EnemyInfoCasual!H69</f>
        <v>3564.0000000000005</v>
      </c>
      <c r="E16" s="20">
        <f>(B16+(IF(EnemyInfoCasual!I69=1,PlayerInfo!$B$5,0))+PlayerInfo!$B$6+PlayerInfo!$B$7)*(PlayerInfo!$B$1)*(EnemyInfoCasual!L69+1)*1.2*EnemyInfoCasual!H69</f>
        <v>4276.8</v>
      </c>
      <c r="F16" s="21">
        <f t="shared" si="0"/>
        <v>8.5628571428571415E-2</v>
      </c>
      <c r="G16" s="21">
        <f>MIN((($B$4+(IF(EnemyInfoCasual!$C69=1,0.05,0))-($B$4*(IF(EnemyInfoCasual!$C69=1,0.05,0))))*PlayerInfo!$B$3)*EnemyInfoCasual!H69,1)</f>
        <v>0.1285</v>
      </c>
      <c r="H16" s="21">
        <f>MIN((($B$5+(IF(EnemyInfoCasual!$C69=1,0.005,0))-($B$5*(IF(EnemyInfoCasual!$C69=1,0.005,0))))*PlayerInfo!$B$4)*EnemyInfoCasual!H69,1)</f>
        <v>0.01</v>
      </c>
      <c r="I16" s="21">
        <f>MIN((($B$6+(IF(EnemyInfoCasual!$C69=1,0.005,0))-($B$6*(IF(EnemyInfoCasual!$C69=1,0.005,0))))*PlayerInfo!$B$4)*EnemyInfoCasual!H69,1)</f>
        <v>1.9949999999999999E-2</v>
      </c>
      <c r="J16" s="21">
        <f t="shared" si="1"/>
        <v>0.86278499999999991</v>
      </c>
      <c r="K16" s="22">
        <f t="shared" si="2"/>
        <v>0.85411357499999996</v>
      </c>
      <c r="L16" s="23">
        <f t="shared" si="3"/>
        <v>3575.7077400000003</v>
      </c>
      <c r="M16" s="16">
        <f t="shared" si="4"/>
        <v>4663.5640236900008</v>
      </c>
      <c r="N16" s="16">
        <f>EnemyInfoCasual!F69</f>
        <v>630</v>
      </c>
      <c r="O16" s="16">
        <f>N16*PlayerInfo!$B$10</f>
        <v>630</v>
      </c>
      <c r="P16" s="16">
        <f>N16*PlayerInfo!$B$10*1.2*EnemyInfoCasual!H69</f>
        <v>756</v>
      </c>
      <c r="Q16" s="16">
        <f>N16*PlayerInfo!$B$10*1.2*1.5*EnemyInfoCasual!H69</f>
        <v>1134</v>
      </c>
      <c r="R16" s="16">
        <f t="shared" si="5"/>
        <v>652.04054999999994</v>
      </c>
      <c r="S16" s="16">
        <f t="shared" si="6"/>
        <v>1052.5773635999999</v>
      </c>
      <c r="T16" s="16">
        <f>EnemyInfoCasual!G69</f>
        <v>400</v>
      </c>
      <c r="U16" s="16">
        <f>T16*PlayerInfo!$B$11</f>
        <v>400</v>
      </c>
      <c r="V16" s="16">
        <f>T16*PlayerInfo!$B$11*1.2*EnemyInfoCasual!H69</f>
        <v>480</v>
      </c>
      <c r="W16" s="16">
        <f>T16*PlayerInfo!$B$11*1.2*1.5*EnemyInfoCasual!H69</f>
        <v>720</v>
      </c>
      <c r="X16" s="16">
        <f t="shared" si="7"/>
        <v>413.99399999999997</v>
      </c>
      <c r="Y16" s="16">
        <f t="shared" si="8"/>
        <v>668.303088</v>
      </c>
      <c r="Z16" s="20"/>
    </row>
    <row r="17" spans="1:26">
      <c r="A17" s="24" t="s">
        <v>93</v>
      </c>
      <c r="B17" s="20">
        <f>EnemyInfoCasual!E70</f>
        <v>2240</v>
      </c>
      <c r="C17" s="20">
        <f>(B17+(IF(EnemyInfoCasual!I70=1,PlayerInfo!$B$5,0)))*(PlayerInfo!$B$1)*(EnemyInfoCasual!L70+1)</f>
        <v>3628.8</v>
      </c>
      <c r="D17" s="20">
        <f>(B17+(IF(EnemyInfoCasual!I70=1,PlayerInfo!$B$5,0))+PlayerInfo!$B$6)*(PlayerInfo!$B$1)*(EnemyInfoCasual!L70+1)*EnemyInfoCasual!H70</f>
        <v>3628.8</v>
      </c>
      <c r="E17" s="20">
        <f>(B17+(IF(EnemyInfoCasual!I70=1,PlayerInfo!$B$5,0))+PlayerInfo!$B$6+PlayerInfo!$B$7)*(PlayerInfo!$B$1)*(EnemyInfoCasual!L70+1)*1.2*EnemyInfoCasual!H70</f>
        <v>4354.5600000000004</v>
      </c>
      <c r="F17" s="21">
        <f t="shared" si="0"/>
        <v>8.5628571428571415E-2</v>
      </c>
      <c r="G17" s="21">
        <f>MIN((($B$4+(IF(EnemyInfoCasual!$C70=1,0.05,0))-($B$4*(IF(EnemyInfoCasual!$C70=1,0.05,0))))*PlayerInfo!$B$3)*EnemyInfoCasual!H70,1)</f>
        <v>0.1285</v>
      </c>
      <c r="H17" s="21">
        <f>MIN((($B$5+(IF(EnemyInfoCasual!$C70=1,0.005,0))-($B$5*(IF(EnemyInfoCasual!$C70=1,0.005,0))))*PlayerInfo!$B$4)*EnemyInfoCasual!H70,1)</f>
        <v>0.01</v>
      </c>
      <c r="I17" s="21">
        <f>MIN((($B$6+(IF(EnemyInfoCasual!$C70=1,0.005,0))-($B$6*(IF(EnemyInfoCasual!$C70=1,0.005,0))))*PlayerInfo!$B$4)*EnemyInfoCasual!H70,1)</f>
        <v>1.9949999999999999E-2</v>
      </c>
      <c r="J17" s="21">
        <f t="shared" si="1"/>
        <v>0.86278499999999991</v>
      </c>
      <c r="K17" s="22">
        <f t="shared" si="2"/>
        <v>0.85411357499999996</v>
      </c>
      <c r="L17" s="23">
        <f t="shared" si="3"/>
        <v>3640.7206079999996</v>
      </c>
      <c r="M17" s="16">
        <f t="shared" si="4"/>
        <v>4748.3560968480006</v>
      </c>
      <c r="N17" s="16">
        <f>EnemyInfoCasual!F70</f>
        <v>645</v>
      </c>
      <c r="O17" s="16">
        <f>N17*PlayerInfo!$B$10</f>
        <v>645</v>
      </c>
      <c r="P17" s="16">
        <f>N17*PlayerInfo!$B$10*1.2*EnemyInfoCasual!H70</f>
        <v>774</v>
      </c>
      <c r="Q17" s="16">
        <f>N17*PlayerInfo!$B$10*1.2*1.5*EnemyInfoCasual!H70</f>
        <v>1161</v>
      </c>
      <c r="R17" s="16">
        <f t="shared" si="5"/>
        <v>667.56532499999992</v>
      </c>
      <c r="S17" s="16">
        <f t="shared" si="6"/>
        <v>1077.6387294000003</v>
      </c>
      <c r="T17" s="16">
        <f>EnemyInfoCasual!G70</f>
        <v>400</v>
      </c>
      <c r="U17" s="16">
        <f>T17*PlayerInfo!$B$11</f>
        <v>400</v>
      </c>
      <c r="V17" s="16">
        <f>T17*PlayerInfo!$B$11*1.2*EnemyInfoCasual!H70</f>
        <v>480</v>
      </c>
      <c r="W17" s="16">
        <f>T17*PlayerInfo!$B$11*1.2*1.5*EnemyInfoCasual!H70</f>
        <v>720</v>
      </c>
      <c r="X17" s="16">
        <f t="shared" si="7"/>
        <v>413.99399999999997</v>
      </c>
      <c r="Y17" s="16">
        <f t="shared" si="8"/>
        <v>668.303088</v>
      </c>
      <c r="Z17" s="20"/>
    </row>
    <row r="18" spans="1:26">
      <c r="A18" s="24" t="s">
        <v>94</v>
      </c>
      <c r="B18" s="20">
        <f>EnemyInfoCasual!E71</f>
        <v>2280</v>
      </c>
      <c r="C18" s="20">
        <f>(B18+(IF(EnemyInfoCasual!I71=1,PlayerInfo!$B$5,0)))*(PlayerInfo!$B$1)*(EnemyInfoCasual!L71+1)</f>
        <v>3693.6000000000004</v>
      </c>
      <c r="D18" s="20">
        <f>(B18+(IF(EnemyInfoCasual!I71=1,PlayerInfo!$B$5,0))+PlayerInfo!$B$6)*(PlayerInfo!$B$1)*(EnemyInfoCasual!L71+1)*EnemyInfoCasual!H71</f>
        <v>3693.6000000000004</v>
      </c>
      <c r="E18" s="20">
        <f>(B18+(IF(EnemyInfoCasual!I71=1,PlayerInfo!$B$5,0))+PlayerInfo!$B$6+PlayerInfo!$B$7)*(PlayerInfo!$B$1)*(EnemyInfoCasual!L71+1)*1.2*EnemyInfoCasual!H71</f>
        <v>4432.3200000000006</v>
      </c>
      <c r="F18" s="21">
        <f t="shared" si="0"/>
        <v>8.5628571428571415E-2</v>
      </c>
      <c r="G18" s="21">
        <f>MIN((($B$4+(IF(EnemyInfoCasual!$C71=1,0.05,0))-($B$4*(IF(EnemyInfoCasual!$C71=1,0.05,0))))*PlayerInfo!$B$3)*EnemyInfoCasual!H71,1)</f>
        <v>0.1285</v>
      </c>
      <c r="H18" s="21">
        <f>MIN((($B$5+(IF(EnemyInfoCasual!$C71=1,0.005,0))-($B$5*(IF(EnemyInfoCasual!$C71=1,0.005,0))))*PlayerInfo!$B$4)*EnemyInfoCasual!H71,1)</f>
        <v>0.01</v>
      </c>
      <c r="I18" s="21">
        <f>MIN((($B$6+(IF(EnemyInfoCasual!$C71=1,0.005,0))-($B$6*(IF(EnemyInfoCasual!$C71=1,0.005,0))))*PlayerInfo!$B$4)*EnemyInfoCasual!H71,1)</f>
        <v>1.9949999999999999E-2</v>
      </c>
      <c r="J18" s="21">
        <f t="shared" si="1"/>
        <v>0.86278499999999991</v>
      </c>
      <c r="K18" s="22">
        <f t="shared" si="2"/>
        <v>0.85411357499999996</v>
      </c>
      <c r="L18" s="23">
        <f t="shared" si="3"/>
        <v>3705.7334759999999</v>
      </c>
      <c r="M18" s="16">
        <f t="shared" si="4"/>
        <v>4833.1481700060003</v>
      </c>
      <c r="N18" s="16">
        <f>EnemyInfoCasual!F71</f>
        <v>655</v>
      </c>
      <c r="O18" s="16">
        <f>N18*PlayerInfo!$B$10</f>
        <v>655</v>
      </c>
      <c r="P18" s="16">
        <f>N18*PlayerInfo!$B$10*1.2*EnemyInfoCasual!H71</f>
        <v>786</v>
      </c>
      <c r="Q18" s="16">
        <f>N18*PlayerInfo!$B$10*1.2*1.5*EnemyInfoCasual!H71</f>
        <v>1179</v>
      </c>
      <c r="R18" s="16">
        <f t="shared" si="5"/>
        <v>677.91517499999986</v>
      </c>
      <c r="S18" s="16">
        <f t="shared" si="6"/>
        <v>1094.3463065999999</v>
      </c>
      <c r="T18" s="16">
        <f>EnemyInfoCasual!G71</f>
        <v>400</v>
      </c>
      <c r="U18" s="16">
        <f>T18*PlayerInfo!$B$11</f>
        <v>400</v>
      </c>
      <c r="V18" s="16">
        <f>T18*PlayerInfo!$B$11*1.2*EnemyInfoCasual!H71</f>
        <v>480</v>
      </c>
      <c r="W18" s="16">
        <f>T18*PlayerInfo!$B$11*1.2*1.5*EnemyInfoCasual!H71</f>
        <v>720</v>
      </c>
      <c r="X18" s="16">
        <f t="shared" si="7"/>
        <v>413.99399999999997</v>
      </c>
      <c r="Y18" s="16">
        <f t="shared" si="8"/>
        <v>668.303088</v>
      </c>
      <c r="Z18" s="20"/>
    </row>
    <row r="19" spans="1:26">
      <c r="A19" s="24" t="s">
        <v>95</v>
      </c>
      <c r="B19" s="20">
        <f>EnemyInfoCasual!E72</f>
        <v>7050</v>
      </c>
      <c r="C19" s="20">
        <f>(B19+(IF(EnemyInfoCasual!I72=1,PlayerInfo!$B$5,0)))*(PlayerInfo!$B$1)*(EnemyInfoCasual!L72+1)</f>
        <v>11421</v>
      </c>
      <c r="D19" s="20">
        <f>(B19+(IF(EnemyInfoCasual!I72=1,PlayerInfo!$B$5,0))+PlayerInfo!$B$6)*(PlayerInfo!$B$1)*(EnemyInfoCasual!L72+1)*EnemyInfoCasual!H72</f>
        <v>11421</v>
      </c>
      <c r="E19" s="20">
        <f>(B19+(IF(EnemyInfoCasual!I72=1,PlayerInfo!$B$5,0))+PlayerInfo!$B$6+PlayerInfo!$B$7)*(PlayerInfo!$B$1)*(EnemyInfoCasual!L72+1)*1.2*EnemyInfoCasual!H72</f>
        <v>13705.199999999999</v>
      </c>
      <c r="F19" s="21">
        <f t="shared" si="0"/>
        <v>8.5628571428571415E-2</v>
      </c>
      <c r="G19" s="21">
        <f>MIN((($B$4+(IF(EnemyInfoCasual!$C72=1,0.05,0))-($B$4*(IF(EnemyInfoCasual!$C72=1,0.05,0))))*PlayerInfo!$B$3)*EnemyInfoCasual!H72,1)</f>
        <v>0.1285</v>
      </c>
      <c r="H19" s="21">
        <f>MIN((($B$5+(IF(EnemyInfoCasual!$C72=1,0.005,0))-($B$5*(IF(EnemyInfoCasual!$C72=1,0.005,0))))*PlayerInfo!$B$4)*EnemyInfoCasual!H72,1)</f>
        <v>0.01</v>
      </c>
      <c r="I19" s="21">
        <f>MIN((($B$6+(IF(EnemyInfoCasual!$C72=1,0.005,0))-($B$6*(IF(EnemyInfoCasual!$C72=1,0.005,0))))*PlayerInfo!$B$4)*EnemyInfoCasual!H72,1)</f>
        <v>1.9949999999999999E-2</v>
      </c>
      <c r="J19" s="21">
        <f t="shared" si="1"/>
        <v>0.86278499999999991</v>
      </c>
      <c r="K19" s="22">
        <f t="shared" si="2"/>
        <v>0.85411357499999996</v>
      </c>
      <c r="L19" s="23">
        <f t="shared" si="3"/>
        <v>11458.517984999999</v>
      </c>
      <c r="M19" s="16">
        <f t="shared" si="4"/>
        <v>14944.602894097497</v>
      </c>
      <c r="N19" s="16">
        <f>EnemyInfoCasual!F72</f>
        <v>2700</v>
      </c>
      <c r="O19" s="16">
        <f>N19*PlayerInfo!$B$10</f>
        <v>2700</v>
      </c>
      <c r="P19" s="16">
        <f>N19*PlayerInfo!$B$10*1.2*EnemyInfoCasual!H72</f>
        <v>3240</v>
      </c>
      <c r="Q19" s="16">
        <f>N19*PlayerInfo!$B$10*1.2*1.5*EnemyInfoCasual!H72</f>
        <v>4860</v>
      </c>
      <c r="R19" s="16">
        <f t="shared" si="5"/>
        <v>2794.4594999999999</v>
      </c>
      <c r="S19" s="16">
        <f t="shared" si="6"/>
        <v>4511.0458440000002</v>
      </c>
      <c r="T19" s="16">
        <f>EnemyInfoCasual!G72</f>
        <v>1600</v>
      </c>
      <c r="U19" s="16">
        <f>T19*PlayerInfo!$B$11</f>
        <v>1600</v>
      </c>
      <c r="V19" s="16">
        <f>T19*PlayerInfo!$B$11*1.2*EnemyInfoCasual!H72</f>
        <v>1920</v>
      </c>
      <c r="W19" s="16">
        <f>T19*PlayerInfo!$B$11*1.2*1.5*EnemyInfoCasual!H72</f>
        <v>2880</v>
      </c>
      <c r="X19" s="16">
        <f t="shared" si="7"/>
        <v>1655.9759999999999</v>
      </c>
      <c r="Y19" s="16">
        <f t="shared" si="8"/>
        <v>2673.212352</v>
      </c>
      <c r="Z19" s="20"/>
    </row>
    <row r="20" spans="1:26">
      <c r="A20" s="24" t="s">
        <v>66</v>
      </c>
      <c r="B20" s="20">
        <f>EnemyInfoCasual!E44</f>
        <v>1060</v>
      </c>
      <c r="C20" s="20">
        <f>(B20+(IF(EnemyInfoCasual!I44=1,PlayerInfo!$B$5,0)))*(PlayerInfo!$B$1)*(EnemyInfoCasual!L44+1)</f>
        <v>1717.2</v>
      </c>
      <c r="D20" s="20">
        <f>(B20+(IF(EnemyInfoCasual!I44=1,PlayerInfo!$B$5,0))+PlayerInfo!$B$6)*(PlayerInfo!$B$1)*(EnemyInfoCasual!L44+1)*EnemyInfoCasual!H44</f>
        <v>1717.2</v>
      </c>
      <c r="E20" s="20">
        <f>(B20+(IF(EnemyInfoCasual!I44=1,PlayerInfo!$B$5,0))+PlayerInfo!$B$6+PlayerInfo!$B$7)*(PlayerInfo!$B$1)*(EnemyInfoCasual!L44+1)*1.2*EnemyInfoCasual!H44</f>
        <v>2060.64</v>
      </c>
      <c r="F20" s="21">
        <f t="shared" ref="F20:F25" si="9">((1-F$30)*0.24)/6</f>
        <v>3.9960000000000002E-2</v>
      </c>
      <c r="G20" s="21">
        <f>MIN((($B$4+(IF(EnemyInfoCasual!$C44=1,0.05,0))-($B$4*(IF(EnemyInfoCasual!$C44=1,0.05,0))))*PlayerInfo!$B$3)*EnemyInfoCasual!H44,1)</f>
        <v>0.1285</v>
      </c>
      <c r="H20" s="21">
        <f>MIN((($B$5+(IF(EnemyInfoCasual!$C44=1,0.005,0))-($B$5*(IF(EnemyInfoCasual!$C44=1,0.005,0))))*PlayerInfo!$B$4)*EnemyInfoCasual!H44,1)</f>
        <v>0.01</v>
      </c>
      <c r="I20" s="21">
        <f>MIN((($B$6+(IF(EnemyInfoCasual!$C44=1,0.005,0))-($B$6*(IF(EnemyInfoCasual!$C44=1,0.005,0))))*PlayerInfo!$B$4)*EnemyInfoCasual!H44,1)</f>
        <v>1.9949999999999999E-2</v>
      </c>
      <c r="J20" s="21">
        <f t="shared" ref="J20:J30" si="10">(1*(1-G20)*(1-H20))</f>
        <v>0.86278499999999991</v>
      </c>
      <c r="K20" s="22">
        <f t="shared" ref="K20:K30" si="11">(1*(1-G20)*(1-I20))</f>
        <v>0.85411357499999996</v>
      </c>
      <c r="L20" s="23">
        <f t="shared" ref="L20:L25" si="12">(J20*C20)+(G20*D20)+(H20*E20)</f>
        <v>1722.8410019999999</v>
      </c>
      <c r="M20" s="16">
        <f t="shared" si="4"/>
        <v>2246.9899386870002</v>
      </c>
      <c r="N20" s="16">
        <f>EnemyInfoCasual!F44</f>
        <v>295</v>
      </c>
      <c r="O20" s="16">
        <f>N20*PlayerInfo!$B$10</f>
        <v>295</v>
      </c>
      <c r="P20" s="16">
        <f>N20*PlayerInfo!$B$10*1.2*EnemyInfoCasual!H44</f>
        <v>354</v>
      </c>
      <c r="Q20" s="16">
        <f>N20*PlayerInfo!$B$10*1.2*1.5*EnemyInfoCasual!H44</f>
        <v>531</v>
      </c>
      <c r="R20" s="16">
        <f t="shared" si="5"/>
        <v>305.32057500000002</v>
      </c>
      <c r="S20" s="16">
        <f t="shared" si="6"/>
        <v>492.8735274</v>
      </c>
      <c r="T20" s="16">
        <f>EnemyInfoCasual!G44</f>
        <v>200</v>
      </c>
      <c r="U20" s="16">
        <f>T20*PlayerInfo!$B$11</f>
        <v>200</v>
      </c>
      <c r="V20" s="16">
        <f>T20*PlayerInfo!$B$11*1.2*EnemyInfoCasual!H44</f>
        <v>240</v>
      </c>
      <c r="W20" s="16">
        <f>T20*PlayerInfo!$B$11*1.2*1.5*EnemyInfoCasual!H44</f>
        <v>360</v>
      </c>
      <c r="X20" s="16">
        <f t="shared" si="7"/>
        <v>206.99699999999999</v>
      </c>
      <c r="Y20" s="16">
        <f t="shared" si="8"/>
        <v>334.151544</v>
      </c>
      <c r="Z20" s="20"/>
    </row>
    <row r="21" spans="1:26">
      <c r="A21" s="24" t="s">
        <v>67</v>
      </c>
      <c r="B21" s="20">
        <f>EnemyInfoCasual!E45</f>
        <v>1080</v>
      </c>
      <c r="C21" s="20">
        <f>(B21+(IF(EnemyInfoCasual!I45=1,PlayerInfo!$B$5,0)))*(PlayerInfo!$B$1)*(EnemyInfoCasual!L45+1)</f>
        <v>1749.6000000000001</v>
      </c>
      <c r="D21" s="20">
        <f>(B21+(IF(EnemyInfoCasual!I45=1,PlayerInfo!$B$5,0))+PlayerInfo!$B$6)*(PlayerInfo!$B$1)*(EnemyInfoCasual!L45+1)*EnemyInfoCasual!H45</f>
        <v>1749.6000000000001</v>
      </c>
      <c r="E21" s="20">
        <f>(B21+(IF(EnemyInfoCasual!I45=1,PlayerInfo!$B$5,0))+PlayerInfo!$B$6+PlayerInfo!$B$7)*(PlayerInfo!$B$1)*(EnemyInfoCasual!L45+1)*1.2*EnemyInfoCasual!H45</f>
        <v>2099.52</v>
      </c>
      <c r="F21" s="21">
        <f t="shared" si="9"/>
        <v>3.9960000000000002E-2</v>
      </c>
      <c r="G21" s="21">
        <f>MIN((($B$4+(IF(EnemyInfoCasual!$C45=1,0.05,0))-($B$4*(IF(EnemyInfoCasual!$C45=1,0.05,0))))*PlayerInfo!$B$3)*EnemyInfoCasual!H45,1)</f>
        <v>0.1285</v>
      </c>
      <c r="H21" s="21">
        <f>MIN((($B$5+(IF(EnemyInfoCasual!$C45=1,0.005,0))-($B$5*(IF(EnemyInfoCasual!$C45=1,0.005,0))))*PlayerInfo!$B$4)*EnemyInfoCasual!H45,1)</f>
        <v>0.01</v>
      </c>
      <c r="I21" s="21">
        <f>MIN((($B$6+(IF(EnemyInfoCasual!$C45=1,0.005,0))-($B$6*(IF(EnemyInfoCasual!$C45=1,0.005,0))))*PlayerInfo!$B$4)*EnemyInfoCasual!H45,1)</f>
        <v>1.9949999999999999E-2</v>
      </c>
      <c r="J21" s="21">
        <f t="shared" si="10"/>
        <v>0.86278499999999991</v>
      </c>
      <c r="K21" s="22">
        <f t="shared" si="11"/>
        <v>0.85411357499999996</v>
      </c>
      <c r="L21" s="23">
        <f t="shared" si="12"/>
        <v>1755.347436</v>
      </c>
      <c r="M21" s="16">
        <f t="shared" si="4"/>
        <v>2289.3859752660001</v>
      </c>
      <c r="N21" s="16">
        <f>EnemyInfoCasual!F74</f>
        <v>740</v>
      </c>
      <c r="O21" s="16">
        <f>N21*PlayerInfo!$B$10</f>
        <v>740</v>
      </c>
      <c r="P21" s="16">
        <f>N21*PlayerInfo!$B$10*1.2*EnemyInfoCasual!H74</f>
        <v>888</v>
      </c>
      <c r="Q21" s="16">
        <f>N21*PlayerInfo!$B$10*1.2*1.5*EnemyInfoCasual!H74</f>
        <v>1332</v>
      </c>
      <c r="R21" s="16">
        <f t="shared" si="5"/>
        <v>765.88890000000004</v>
      </c>
      <c r="S21" s="16">
        <f t="shared" si="6"/>
        <v>1236.3607128000001</v>
      </c>
      <c r="T21" s="16">
        <f>EnemyInfoCasual!G74</f>
        <v>500</v>
      </c>
      <c r="U21" s="16">
        <f>T21*PlayerInfo!$B$11</f>
        <v>500</v>
      </c>
      <c r="V21" s="16">
        <f>T21*PlayerInfo!$B$11*1.2*EnemyInfoCasual!H74</f>
        <v>600</v>
      </c>
      <c r="W21" s="16">
        <f>T21*PlayerInfo!$B$11*1.2*1.5*EnemyInfoCasual!H74</f>
        <v>900</v>
      </c>
      <c r="X21" s="16">
        <f t="shared" si="7"/>
        <v>517.49250000000006</v>
      </c>
      <c r="Y21" s="16">
        <f t="shared" si="8"/>
        <v>835.37886000000003</v>
      </c>
      <c r="Z21" s="20"/>
    </row>
    <row r="22" spans="1:26">
      <c r="A22" s="24" t="s">
        <v>68</v>
      </c>
      <c r="B22" s="20">
        <f>EnemyInfoCasual!E46</f>
        <v>1090</v>
      </c>
      <c r="C22" s="20">
        <f>(B22+(IF(EnemyInfoCasual!I46=1,PlayerInfo!$B$5,0)))*(PlayerInfo!$B$1)*(EnemyInfoCasual!L46+1)</f>
        <v>1765.8000000000002</v>
      </c>
      <c r="D22" s="20">
        <f>(B22+(IF(EnemyInfoCasual!I46=1,PlayerInfo!$B$5,0))+PlayerInfo!$B$6)*(PlayerInfo!$B$1)*(EnemyInfoCasual!L46+1)*EnemyInfoCasual!H46</f>
        <v>1765.8000000000002</v>
      </c>
      <c r="E22" s="20">
        <f>(B22+(IF(EnemyInfoCasual!I46=1,PlayerInfo!$B$5,0))+PlayerInfo!$B$6+PlayerInfo!$B$7)*(PlayerInfo!$B$1)*(EnemyInfoCasual!L46+1)*1.2*EnemyInfoCasual!H46</f>
        <v>2118.96</v>
      </c>
      <c r="F22" s="21">
        <f t="shared" si="9"/>
        <v>3.9960000000000002E-2</v>
      </c>
      <c r="G22" s="21">
        <f>MIN((($B$4+(IF(EnemyInfoCasual!$C46=1,0.05,0))-($B$4*(IF(EnemyInfoCasual!$C46=1,0.05,0))))*PlayerInfo!$B$3)*EnemyInfoCasual!H46,1)</f>
        <v>0.1285</v>
      </c>
      <c r="H22" s="21">
        <f>MIN((($B$5+(IF(EnemyInfoCasual!$C46=1,0.005,0))-($B$5*(IF(EnemyInfoCasual!$C46=1,0.005,0))))*PlayerInfo!$B$4)*EnemyInfoCasual!H46,1)</f>
        <v>0.01</v>
      </c>
      <c r="I22" s="21">
        <f>MIN((($B$6+(IF(EnemyInfoCasual!$C46=1,0.005,0))-($B$6*(IF(EnemyInfoCasual!$C46=1,0.005,0))))*PlayerInfo!$B$4)*EnemyInfoCasual!H46,1)</f>
        <v>1.9949999999999999E-2</v>
      </c>
      <c r="J22" s="21">
        <f t="shared" si="10"/>
        <v>0.86278499999999991</v>
      </c>
      <c r="K22" s="22">
        <f t="shared" si="11"/>
        <v>0.85411357499999996</v>
      </c>
      <c r="L22" s="23">
        <f t="shared" si="12"/>
        <v>1771.600653</v>
      </c>
      <c r="M22" s="16">
        <f t="shared" si="4"/>
        <v>2310.5839935555005</v>
      </c>
      <c r="N22" s="16">
        <f>EnemyInfoCasual!F75</f>
        <v>755</v>
      </c>
      <c r="O22" s="16">
        <f>N22*PlayerInfo!$B$10</f>
        <v>755</v>
      </c>
      <c r="P22" s="16">
        <f>N22*PlayerInfo!$B$10*1.2*EnemyInfoCasual!H75</f>
        <v>906</v>
      </c>
      <c r="Q22" s="16">
        <f>N22*PlayerInfo!$B$10*1.2*1.5*EnemyInfoCasual!H75</f>
        <v>1359</v>
      </c>
      <c r="R22" s="16">
        <f t="shared" ref="R22:R25" si="13">(J22*O22)+(G22*P22)+(H22*Q22)</f>
        <v>781.41367500000001</v>
      </c>
      <c r="S22" s="16">
        <f t="shared" ref="S22:S25" si="14">((K22*O22)+(G22*P22)+(I22*Q22))*1.6</f>
        <v>1261.4220786000001</v>
      </c>
      <c r="T22" s="16">
        <f>EnemyInfoCasual!G75</f>
        <v>500</v>
      </c>
      <c r="U22" s="16">
        <f>T22*PlayerInfo!$B$11</f>
        <v>500</v>
      </c>
      <c r="V22" s="16">
        <f>T22*PlayerInfo!$B$11*1.2*EnemyInfoCasual!H75</f>
        <v>600</v>
      </c>
      <c r="W22" s="16">
        <f>T22*PlayerInfo!$B$11*1.2*1.5*EnemyInfoCasual!H75</f>
        <v>900</v>
      </c>
      <c r="X22" s="16">
        <f t="shared" ref="X22:X25" si="15">(J22*U22)+(G22*V22)+(H22*W22)</f>
        <v>517.49250000000006</v>
      </c>
      <c r="Y22" s="16">
        <f t="shared" ref="Y22:Y25" si="16">((K22*U22)+(G22*V22)+(I22*W22))*1.6</f>
        <v>835.37886000000003</v>
      </c>
      <c r="Z22" s="20"/>
    </row>
    <row r="23" spans="1:26">
      <c r="A23" s="24" t="s">
        <v>69</v>
      </c>
      <c r="B23" s="20">
        <f>EnemyInfoCasual!E47</f>
        <v>1110</v>
      </c>
      <c r="C23" s="20">
        <f>(B23+(IF(EnemyInfoCasual!I47=1,PlayerInfo!$B$5,0)))*(PlayerInfo!$B$1)*(EnemyInfoCasual!L47+1)</f>
        <v>1798.2</v>
      </c>
      <c r="D23" s="20">
        <f>(B23+(IF(EnemyInfoCasual!I47=1,PlayerInfo!$B$5,0))+PlayerInfo!$B$6)*(PlayerInfo!$B$1)*(EnemyInfoCasual!L47+1)*EnemyInfoCasual!H47</f>
        <v>1798.2</v>
      </c>
      <c r="E23" s="20">
        <f>(B23+(IF(EnemyInfoCasual!I47=1,PlayerInfo!$B$5,0))+PlayerInfo!$B$6+PlayerInfo!$B$7)*(PlayerInfo!$B$1)*(EnemyInfoCasual!L47+1)*1.2*EnemyInfoCasual!H47</f>
        <v>2157.84</v>
      </c>
      <c r="F23" s="21">
        <f t="shared" si="9"/>
        <v>3.9960000000000002E-2</v>
      </c>
      <c r="G23" s="21">
        <f>MIN((($B$4+(IF(EnemyInfoCasual!$C47=1,0.05,0))-($B$4*(IF(EnemyInfoCasual!$C47=1,0.05,0))))*PlayerInfo!$B$3)*EnemyInfoCasual!H47,1)</f>
        <v>0.1285</v>
      </c>
      <c r="H23" s="21">
        <f>MIN((($B$5+(IF(EnemyInfoCasual!$C47=1,0.005,0))-($B$5*(IF(EnemyInfoCasual!$C47=1,0.005,0))))*PlayerInfo!$B$4)*EnemyInfoCasual!H47,1)</f>
        <v>0.01</v>
      </c>
      <c r="I23" s="21">
        <f>MIN((($B$6+(IF(EnemyInfoCasual!$C47=1,0.005,0))-($B$6*(IF(EnemyInfoCasual!$C47=1,0.005,0))))*PlayerInfo!$B$4)*EnemyInfoCasual!H47,1)</f>
        <v>1.9949999999999999E-2</v>
      </c>
      <c r="J23" s="21">
        <f t="shared" si="10"/>
        <v>0.86278499999999991</v>
      </c>
      <c r="K23" s="22">
        <f t="shared" si="11"/>
        <v>0.85411357499999996</v>
      </c>
      <c r="L23" s="23">
        <f t="shared" si="12"/>
        <v>1804.1070870000001</v>
      </c>
      <c r="M23" s="16">
        <f t="shared" si="4"/>
        <v>2352.9800301345003</v>
      </c>
      <c r="N23" s="16">
        <f>EnemyInfoCasual!F76</f>
        <v>770</v>
      </c>
      <c r="O23" s="16">
        <f>N23*PlayerInfo!$B$10</f>
        <v>770</v>
      </c>
      <c r="P23" s="16">
        <f>N23*PlayerInfo!$B$10*1.2*EnemyInfoCasual!H76</f>
        <v>924</v>
      </c>
      <c r="Q23" s="16">
        <f>N23*PlayerInfo!$B$10*1.2*1.5*EnemyInfoCasual!H76</f>
        <v>1386</v>
      </c>
      <c r="R23" s="16">
        <f t="shared" si="13"/>
        <v>796.93844999999999</v>
      </c>
      <c r="S23" s="16">
        <f t="shared" si="14"/>
        <v>1286.4834444000001</v>
      </c>
      <c r="T23" s="16">
        <f>EnemyInfoCasual!G76</f>
        <v>500</v>
      </c>
      <c r="U23" s="16">
        <f>T23*PlayerInfo!$B$11</f>
        <v>500</v>
      </c>
      <c r="V23" s="16">
        <f>T23*PlayerInfo!$B$11*1.2*EnemyInfoCasual!H76</f>
        <v>600</v>
      </c>
      <c r="W23" s="16">
        <f>T23*PlayerInfo!$B$11*1.2*1.5*EnemyInfoCasual!H76</f>
        <v>900</v>
      </c>
      <c r="X23" s="16">
        <f t="shared" si="15"/>
        <v>517.49250000000006</v>
      </c>
      <c r="Y23" s="16">
        <f t="shared" si="16"/>
        <v>835.37886000000003</v>
      </c>
      <c r="Z23" s="20"/>
    </row>
    <row r="24" spans="1:26">
      <c r="A24" s="24" t="s">
        <v>70</v>
      </c>
      <c r="B24" s="20">
        <f>EnemyInfoCasual!E48</f>
        <v>1140</v>
      </c>
      <c r="C24" s="20">
        <f>(B24+(IF(EnemyInfoCasual!I48=1,PlayerInfo!$B$5,0)))*(PlayerInfo!$B$1)*(EnemyInfoCasual!L48+1)</f>
        <v>1846.8000000000002</v>
      </c>
      <c r="D24" s="20">
        <f>(B24+(IF(EnemyInfoCasual!I48=1,PlayerInfo!$B$5,0))+PlayerInfo!$B$6)*(PlayerInfo!$B$1)*(EnemyInfoCasual!L48+1)*EnemyInfoCasual!H48</f>
        <v>1846.8000000000002</v>
      </c>
      <c r="E24" s="20">
        <f>(B24+(IF(EnemyInfoCasual!I48=1,PlayerInfo!$B$5,0))+PlayerInfo!$B$6+PlayerInfo!$B$7)*(PlayerInfo!$B$1)*(EnemyInfoCasual!L48+1)*1.2*EnemyInfoCasual!H48</f>
        <v>2216.1600000000003</v>
      </c>
      <c r="F24" s="21">
        <f t="shared" si="9"/>
        <v>3.9960000000000002E-2</v>
      </c>
      <c r="G24" s="21">
        <f>MIN((($B$4+(IF(EnemyInfoCasual!$C48=1,0.05,0))-($B$4*(IF(EnemyInfoCasual!$C48=1,0.05,0))))*PlayerInfo!$B$3)*EnemyInfoCasual!H48,1)</f>
        <v>0.1285</v>
      </c>
      <c r="H24" s="21">
        <f>MIN((($B$5+(IF(EnemyInfoCasual!$C48=1,0.005,0))-($B$5*(IF(EnemyInfoCasual!$C48=1,0.005,0))))*PlayerInfo!$B$4)*EnemyInfoCasual!H48,1)</f>
        <v>0.01</v>
      </c>
      <c r="I24" s="21">
        <f>MIN((($B$6+(IF(EnemyInfoCasual!$C48=1,0.005,0))-($B$6*(IF(EnemyInfoCasual!$C48=1,0.005,0))))*PlayerInfo!$B$4)*EnemyInfoCasual!H48,1)</f>
        <v>1.9949999999999999E-2</v>
      </c>
      <c r="J24" s="21">
        <f t="shared" si="10"/>
        <v>0.86278499999999991</v>
      </c>
      <c r="K24" s="22">
        <f t="shared" si="11"/>
        <v>0.85411357499999996</v>
      </c>
      <c r="L24" s="23">
        <f t="shared" si="12"/>
        <v>1852.8667379999999</v>
      </c>
      <c r="M24" s="16">
        <f t="shared" si="4"/>
        <v>2416.5740850030002</v>
      </c>
      <c r="N24" s="16">
        <f>EnemyInfoCasual!F77</f>
        <v>785</v>
      </c>
      <c r="O24" s="16">
        <f>N24*PlayerInfo!$B$10</f>
        <v>785</v>
      </c>
      <c r="P24" s="16">
        <f>N24*PlayerInfo!$B$10*1.2*EnemyInfoCasual!H77</f>
        <v>942</v>
      </c>
      <c r="Q24" s="16">
        <f>N24*PlayerInfo!$B$10*1.2*1.5*EnemyInfoCasual!H77</f>
        <v>1413</v>
      </c>
      <c r="R24" s="16">
        <f t="shared" si="13"/>
        <v>812.46322499999997</v>
      </c>
      <c r="S24" s="16">
        <f t="shared" si="14"/>
        <v>1311.5448102</v>
      </c>
      <c r="T24" s="16">
        <f>EnemyInfoCasual!G77</f>
        <v>600</v>
      </c>
      <c r="U24" s="16">
        <f>T24*PlayerInfo!$B$11</f>
        <v>600</v>
      </c>
      <c r="V24" s="16">
        <f>T24*PlayerInfo!$B$11*1.2*EnemyInfoCasual!H77</f>
        <v>720</v>
      </c>
      <c r="W24" s="16">
        <f>T24*PlayerInfo!$B$11*1.2*1.5*EnemyInfoCasual!H77</f>
        <v>1080</v>
      </c>
      <c r="X24" s="16">
        <f t="shared" si="15"/>
        <v>620.99099999999987</v>
      </c>
      <c r="Y24" s="16">
        <f t="shared" si="16"/>
        <v>1002.4546319999999</v>
      </c>
      <c r="Z24" s="20"/>
    </row>
    <row r="25" spans="1:26">
      <c r="A25" s="24" t="s">
        <v>75</v>
      </c>
      <c r="B25" s="20">
        <f>EnemyInfoCasual!E49</f>
        <v>3670</v>
      </c>
      <c r="C25" s="20">
        <f>(B25+(IF(EnemyInfoCasual!I49=1,PlayerInfo!$B$5,0)))*(PlayerInfo!$B$1)*(EnemyInfoCasual!L49+1)</f>
        <v>5945.4000000000005</v>
      </c>
      <c r="D25" s="20">
        <f>(B25+(IF(EnemyInfoCasual!I49=1,PlayerInfo!$B$5,0))+PlayerInfo!$B$6)*(PlayerInfo!$B$1)*(EnemyInfoCasual!L49+1)*EnemyInfoCasual!H49</f>
        <v>5945.4000000000005</v>
      </c>
      <c r="E25" s="20">
        <f>(B25+(IF(EnemyInfoCasual!I49=1,PlayerInfo!$B$5,0))+PlayerInfo!$B$6+PlayerInfo!$B$7)*(PlayerInfo!$B$1)*(EnemyInfoCasual!L49+1)*1.2*EnemyInfoCasual!H49</f>
        <v>7134.4800000000005</v>
      </c>
      <c r="F25" s="21">
        <f t="shared" si="9"/>
        <v>3.9960000000000002E-2</v>
      </c>
      <c r="G25" s="21">
        <f>MIN((($B$4+(IF(EnemyInfoCasual!$C49=1,0.05,0))-($B$4*(IF(EnemyInfoCasual!$C49=1,0.05,0))))*PlayerInfo!$B$3)*EnemyInfoCasual!H49,1)</f>
        <v>0.1285</v>
      </c>
      <c r="H25" s="21">
        <f>MIN((($B$5+(IF(EnemyInfoCasual!$C49=1,0.005,0))-($B$5*(IF(EnemyInfoCasual!$C49=1,0.005,0))))*PlayerInfo!$B$4)*EnemyInfoCasual!H49,1)</f>
        <v>0.01</v>
      </c>
      <c r="I25" s="21">
        <f>MIN((($B$6+(IF(EnemyInfoCasual!$C49=1,0.005,0))-($B$6*(IF(EnemyInfoCasual!$C49=1,0.005,0))))*PlayerInfo!$B$4)*EnemyInfoCasual!H49,1)</f>
        <v>1.9949999999999999E-2</v>
      </c>
      <c r="J25" s="21">
        <f t="shared" si="10"/>
        <v>0.86278499999999991</v>
      </c>
      <c r="K25" s="22">
        <f t="shared" si="11"/>
        <v>0.85411357499999996</v>
      </c>
      <c r="L25" s="23">
        <f t="shared" si="12"/>
        <v>5964.9306390000002</v>
      </c>
      <c r="M25" s="16">
        <f t="shared" si="4"/>
        <v>7779.6727122465009</v>
      </c>
      <c r="N25" s="16">
        <f>EnemyInfoCasual!F78</f>
        <v>800</v>
      </c>
      <c r="O25" s="16">
        <f>N25*PlayerInfo!$B$10</f>
        <v>800</v>
      </c>
      <c r="P25" s="16">
        <f>N25*PlayerInfo!$B$10*1.2*EnemyInfoCasual!H78</f>
        <v>960</v>
      </c>
      <c r="Q25" s="16">
        <f>N25*PlayerInfo!$B$10*1.2*1.5*EnemyInfoCasual!H78</f>
        <v>1440</v>
      </c>
      <c r="R25" s="16">
        <f t="shared" si="13"/>
        <v>827.98799999999994</v>
      </c>
      <c r="S25" s="16">
        <f t="shared" si="14"/>
        <v>1336.606176</v>
      </c>
      <c r="T25" s="16">
        <f>EnemyInfoCasual!G78</f>
        <v>600</v>
      </c>
      <c r="U25" s="16">
        <f>T25*PlayerInfo!$B$11</f>
        <v>600</v>
      </c>
      <c r="V25" s="16">
        <f>T25*PlayerInfo!$B$11*1.2*EnemyInfoCasual!H78</f>
        <v>720</v>
      </c>
      <c r="W25" s="16">
        <f>T25*PlayerInfo!$B$11*1.2*1.5*EnemyInfoCasual!H78</f>
        <v>1080</v>
      </c>
      <c r="X25" s="16">
        <f t="shared" si="15"/>
        <v>620.99099999999987</v>
      </c>
      <c r="Y25" s="16">
        <f t="shared" si="16"/>
        <v>1002.4546319999999</v>
      </c>
      <c r="Z25" s="20"/>
    </row>
    <row r="26" spans="1:26">
      <c r="A26" s="24" t="s">
        <v>73</v>
      </c>
      <c r="B26" s="20">
        <f>EnemyInfoCasual!E52</f>
        <v>705</v>
      </c>
      <c r="C26" s="20">
        <f>(B26+(IF(EnemyInfoCasual!I52=1,PlayerInfo!$B$5,0)))*(PlayerInfo!$B$1)*(EnemyInfoCasual!L52+1)</f>
        <v>1142.1000000000001</v>
      </c>
      <c r="D26" s="20">
        <f>(B26+(IF(EnemyInfoCasual!I52=1,PlayerInfo!$B$5,0))+PlayerInfo!$B$6)*(PlayerInfo!$B$1)*(EnemyInfoCasual!L52+1)*EnemyInfoCasual!H52</f>
        <v>0</v>
      </c>
      <c r="E26" s="20">
        <f>(B26+(IF(EnemyInfoCasual!I52=1,PlayerInfo!$B$5,0))+PlayerInfo!$B$6+PlayerInfo!$B$7)*(PlayerInfo!$B$1)*(EnemyInfoCasual!L52+1)*1.2*EnemyInfoCasual!H52</f>
        <v>0</v>
      </c>
      <c r="F26" s="21">
        <f>((1-F$30)*0.16)/4</f>
        <v>3.9960000000000002E-2</v>
      </c>
      <c r="G26" s="21">
        <f>MIN((($B$4+(IF(EnemyInfoCasual!$C52=1,0.05,0))-($B$4*(IF(EnemyInfoCasual!$C52=1,0.05,0))))*PlayerInfo!$B$3)*EnemyInfoCasual!H52,1)</f>
        <v>0</v>
      </c>
      <c r="H26" s="21">
        <f>MIN((($B$5+(IF(EnemyInfoCasual!$C52=1,0.005,0))-($B$5*(IF(EnemyInfoCasual!$C52=1,0.005,0))))*PlayerInfo!$B$4)*EnemyInfoCasual!H52,1)</f>
        <v>0</v>
      </c>
      <c r="I26" s="21">
        <f>MIN((($B$6+(IF(EnemyInfoCasual!$C52=1,0.005,0))-($B$6*(IF(EnemyInfoCasual!$C52=1,0.005,0))))*PlayerInfo!$B$4)*EnemyInfoCasual!H52,1)</f>
        <v>0</v>
      </c>
      <c r="J26" s="21">
        <f t="shared" si="10"/>
        <v>1</v>
      </c>
      <c r="K26" s="22">
        <f t="shared" si="11"/>
        <v>1</v>
      </c>
      <c r="L26" s="23">
        <f>(J26*C26)+L27</f>
        <v>3076.2328230000003</v>
      </c>
      <c r="M26" s="23">
        <f>((K26*C26)*1.3)+M27</f>
        <v>4007.2941764505003</v>
      </c>
      <c r="N26" s="16">
        <f>EnemyInfoCasual!F52</f>
        <v>195</v>
      </c>
      <c r="O26" s="16">
        <f>N26*PlayerInfo!$B$10</f>
        <v>195</v>
      </c>
      <c r="P26" s="16">
        <f>N26*PlayerInfo!$B$10*1.2*EnemyInfoCasual!H52</f>
        <v>0</v>
      </c>
      <c r="Q26" s="16">
        <f>N26*PlayerInfo!$B$10*1.2*1.5*EnemyInfoCasual!H52</f>
        <v>0</v>
      </c>
      <c r="R26" s="16">
        <f>(J26*O26)+(G26*P26)+(H26*Q26)+R27</f>
        <v>541.71997499999998</v>
      </c>
      <c r="S26" s="16">
        <f>((K26*O26)+(G26*P26)+(I26*Q26))*1.6+S27</f>
        <v>871.70383619999996</v>
      </c>
      <c r="T26" s="16">
        <f>EnemyInfoCasual!G52</f>
        <v>200</v>
      </c>
      <c r="U26" s="16">
        <f>T26*PlayerInfo!$B$11</f>
        <v>200</v>
      </c>
      <c r="V26" s="16">
        <f>T26*PlayerInfo!$B$11*1.2*EnemyInfoCasual!H52</f>
        <v>0</v>
      </c>
      <c r="W26" s="16">
        <f>T26*PlayerInfo!$B$11*1.2*1.5*EnemyInfoCasual!H52</f>
        <v>0</v>
      </c>
      <c r="X26" s="16">
        <f>(J26*U26)+(G26*V26)+(H26*W26)+X27</f>
        <v>406.99699999999996</v>
      </c>
      <c r="Y26" s="16">
        <f>((K26*U26)+(G26*V26)+(I26*W26))*1.6+Y27</f>
        <v>654.15154400000006</v>
      </c>
      <c r="Z26" s="25" t="s">
        <v>631</v>
      </c>
    </row>
    <row r="27" spans="1:26">
      <c r="A27" s="24" t="s">
        <v>74</v>
      </c>
      <c r="B27" s="20">
        <f>EnemyInfoCasual!E53</f>
        <v>1190</v>
      </c>
      <c r="C27" s="20">
        <f>(B27+(IF(EnemyInfoCasual!I53=1,PlayerInfo!$B$5,0)))*(PlayerInfo!$B$1)*(EnemyInfoCasual!L53+1)</f>
        <v>1927.8000000000002</v>
      </c>
      <c r="D27" s="20">
        <f>(B27+(IF(EnemyInfoCasual!I53=1,PlayerInfo!$B$5,0))+PlayerInfo!$B$6)*(PlayerInfo!$B$1)*(EnemyInfoCasual!L53+1)*EnemyInfoCasual!H53</f>
        <v>1927.8000000000002</v>
      </c>
      <c r="E27" s="20">
        <f>(B27+(IF(EnemyInfoCasual!I53=1,PlayerInfo!$B$5,0))+PlayerInfo!$B$6+PlayerInfo!$B$7)*(PlayerInfo!$B$1)*(EnemyInfoCasual!L53+1)*1.2*EnemyInfoCasual!H53</f>
        <v>2313.36</v>
      </c>
      <c r="F27" s="21">
        <f>((1-F$30)*0.16)/4</f>
        <v>3.9960000000000002E-2</v>
      </c>
      <c r="G27" s="21">
        <f>MIN((($B$4+(IF(EnemyInfoCasual!$C53=1,0.05,0))-($B$4*(IF(EnemyInfoCasual!$C53=1,0.05,0))))*PlayerInfo!$B$3)*EnemyInfoCasual!H53,1)</f>
        <v>0.1285</v>
      </c>
      <c r="H27" s="21">
        <f>MIN((($B$5+(IF(EnemyInfoCasual!$C53=1,0.005,0))-($B$5*(IF(EnemyInfoCasual!$C53=1,0.005,0))))*PlayerInfo!$B$4)*EnemyInfoCasual!H53,1)</f>
        <v>0.01</v>
      </c>
      <c r="I27" s="21">
        <f>MIN((($B$6+(IF(EnemyInfoCasual!$C53=1,0.005,0))-($B$6*(IF(EnemyInfoCasual!$C53=1,0.005,0))))*PlayerInfo!$B$4)*EnemyInfoCasual!H53,1)</f>
        <v>1.9949999999999999E-2</v>
      </c>
      <c r="J27" s="21">
        <f t="shared" si="10"/>
        <v>0.86278499999999991</v>
      </c>
      <c r="K27" s="22">
        <f t="shared" si="11"/>
        <v>0.85411357499999996</v>
      </c>
      <c r="L27" s="23">
        <f>(J27*C27)+(G27*D27)+(H27*E27)</f>
        <v>1934.1328229999999</v>
      </c>
      <c r="M27" s="16">
        <f>((K27*C27)+(G27*D27)+(I27*E27))*1.3</f>
        <v>2522.5641764505003</v>
      </c>
      <c r="N27" s="16">
        <f>EnemyInfoCasual!F53</f>
        <v>335</v>
      </c>
      <c r="O27" s="16">
        <f>N27*PlayerInfo!$B$10</f>
        <v>335</v>
      </c>
      <c r="P27" s="16">
        <f>N27*PlayerInfo!$B$10*1.2*EnemyInfoCasual!H53</f>
        <v>402</v>
      </c>
      <c r="Q27" s="16">
        <f>N27*PlayerInfo!$B$10*1.2*1.5*EnemyInfoCasual!H53</f>
        <v>603</v>
      </c>
      <c r="R27" s="16">
        <f t="shared" ref="R27:R29" si="17">(J27*O27)+(G27*P27)+(H27*Q27)</f>
        <v>346.71997499999992</v>
      </c>
      <c r="S27" s="16">
        <f t="shared" ref="S27:S29" si="18">((K27*O27)+(G27*P27)+(I27*Q27))*1.6</f>
        <v>559.70383619999996</v>
      </c>
      <c r="T27" s="16">
        <f>EnemyInfoCasual!G53</f>
        <v>200</v>
      </c>
      <c r="U27" s="16">
        <f>T27*PlayerInfo!$B$11</f>
        <v>200</v>
      </c>
      <c r="V27" s="16">
        <f>T27*PlayerInfo!$B$11*1.2*EnemyInfoCasual!H53</f>
        <v>240</v>
      </c>
      <c r="W27" s="16">
        <f>T27*PlayerInfo!$B$11*1.2*1.5*EnemyInfoCasual!H53</f>
        <v>360</v>
      </c>
      <c r="X27" s="16">
        <f t="shared" ref="X27:X29" si="19">(J27*U27)+(G27*V27)+(H27*W27)</f>
        <v>206.99699999999999</v>
      </c>
      <c r="Y27" s="16">
        <f t="shared" ref="Y27:Y29" si="20">((K27*U27)+(G27*V27)+(I27*W27))*1.6</f>
        <v>334.151544</v>
      </c>
      <c r="Z27" s="20"/>
    </row>
    <row r="28" spans="1:26">
      <c r="A28" s="24" t="s">
        <v>76</v>
      </c>
      <c r="B28" s="20">
        <f>EnemyInfoCasual!E54</f>
        <v>2300</v>
      </c>
      <c r="C28" s="20">
        <f>(B28+(IF(EnemyInfoCasual!I54=1,PlayerInfo!$B$5,0)))*(PlayerInfo!$B$1)*(EnemyInfoCasual!L54+1)</f>
        <v>3726.0000000000005</v>
      </c>
      <c r="D28" s="20">
        <f>(B28+(IF(EnemyInfoCasual!I54=1,PlayerInfo!$B$5,0))+PlayerInfo!$B$6)*(PlayerInfo!$B$1)*(EnemyInfoCasual!L54+1)*EnemyInfoCasual!H54</f>
        <v>0</v>
      </c>
      <c r="E28" s="20">
        <f>(B28+(IF(EnemyInfoCasual!I54=1,PlayerInfo!$B$5,0))+PlayerInfo!$B$6+PlayerInfo!$B$7)*(PlayerInfo!$B$1)*(EnemyInfoCasual!L54+1)*1.2*EnemyInfoCasual!H54</f>
        <v>0</v>
      </c>
      <c r="F28" s="21">
        <f>((1-F$30)*0.16)/4</f>
        <v>3.9960000000000002E-2</v>
      </c>
      <c r="G28" s="21">
        <f>MIN((($B$4+(IF(EnemyInfoCasual!$C54=1,0.05,0))-($B$4*(IF(EnemyInfoCasual!$C54=1,0.05,0))))*PlayerInfo!$B$3)*EnemyInfoCasual!H54,1)</f>
        <v>0</v>
      </c>
      <c r="H28" s="21">
        <f>MIN((($B$5+(IF(EnemyInfoCasual!$C54=1,0.005,0))-($B$5*(IF(EnemyInfoCasual!$C54=1,0.005,0))))*PlayerInfo!$B$4)*EnemyInfoCasual!H54,1)</f>
        <v>0</v>
      </c>
      <c r="I28" s="21">
        <f>MIN((($B$6+(IF(EnemyInfoCasual!$C54=1,0.005,0))-($B$6*(IF(EnemyInfoCasual!$C54=1,0.005,0))))*PlayerInfo!$B$4)*EnemyInfoCasual!H54,1)</f>
        <v>0</v>
      </c>
      <c r="J28" s="21">
        <f t="shared" si="10"/>
        <v>1</v>
      </c>
      <c r="K28" s="22">
        <f t="shared" si="11"/>
        <v>1</v>
      </c>
      <c r="L28" s="23">
        <f>(J28*C28)+L29</f>
        <v>10341.059319</v>
      </c>
      <c r="M28" s="23">
        <f>((K28*C28)*1.3)+M29</f>
        <v>13471.393443826502</v>
      </c>
      <c r="N28" s="16">
        <f>EnemyInfoCasual!F54</f>
        <v>860</v>
      </c>
      <c r="O28" s="16">
        <f>N28*PlayerInfo!$B$10</f>
        <v>860</v>
      </c>
      <c r="P28" s="16">
        <f>N28*PlayerInfo!$B$10*1.2*EnemyInfoCasual!H54</f>
        <v>0</v>
      </c>
      <c r="Q28" s="16">
        <f>N28*PlayerInfo!$B$10*1.2*1.5*EnemyInfoCasual!H54</f>
        <v>0</v>
      </c>
      <c r="R28" s="16">
        <f>(J28*O28)+(G28*P28)+(H28*Q28)+R29</f>
        <v>2433.1772000000001</v>
      </c>
      <c r="S28" s="16">
        <f>((K28*O28)+(G28*P28)+(I28*Q28))*1.6+S29</f>
        <v>3915.5517344</v>
      </c>
      <c r="T28" s="16">
        <f>EnemyInfoCasual!G54</f>
        <v>800</v>
      </c>
      <c r="U28" s="16">
        <f>T28*PlayerInfo!$B$11</f>
        <v>800</v>
      </c>
      <c r="V28" s="16">
        <f>T28*PlayerInfo!$B$11*1.2*EnemyInfoCasual!H54</f>
        <v>0</v>
      </c>
      <c r="W28" s="16">
        <f>T28*PlayerInfo!$B$11*1.2*1.5*EnemyInfoCasual!H54</f>
        <v>0</v>
      </c>
      <c r="X28" s="16">
        <f>(J28*U28)+(G28*V28)+(H28*W28)+X29</f>
        <v>1627.9879999999998</v>
      </c>
      <c r="Y28" s="16">
        <f>((K28*U28)+(G28*V28)+(I28*W28))*1.6+Y29</f>
        <v>2616.6061760000002</v>
      </c>
      <c r="Z28" s="25" t="s">
        <v>632</v>
      </c>
    </row>
    <row r="29" spans="1:26">
      <c r="A29" s="24" t="s">
        <v>78</v>
      </c>
      <c r="B29" s="20">
        <f>EnemyInfoCasual!E55</f>
        <v>4070</v>
      </c>
      <c r="C29" s="20">
        <f>(B29+(IF(EnemyInfoCasual!I55=1,PlayerInfo!$B$5,0)))*(PlayerInfo!$B$1)*(EnemyInfoCasual!L55+1)</f>
        <v>6593.4000000000005</v>
      </c>
      <c r="D29" s="20">
        <f>(B29+(IF(EnemyInfoCasual!I55=1,PlayerInfo!$B$5,0))+PlayerInfo!$B$6)*(PlayerInfo!$B$1)*(EnemyInfoCasual!L55+1)*EnemyInfoCasual!H55</f>
        <v>6593.4000000000005</v>
      </c>
      <c r="E29" s="20">
        <f>(B29+(IF(EnemyInfoCasual!I55=1,PlayerInfo!$B$5,0))+PlayerInfo!$B$6+PlayerInfo!$B$7)*(PlayerInfo!$B$1)*(EnemyInfoCasual!L55+1)*1.2*EnemyInfoCasual!H55</f>
        <v>7912.08</v>
      </c>
      <c r="F29" s="21">
        <f>((1-F$30)*0.16)/4</f>
        <v>3.9960000000000002E-2</v>
      </c>
      <c r="G29" s="21">
        <f>MIN((($B$4+(IF(EnemyInfoCasual!$C55=1,0.05,0))-($B$4*(IF(EnemyInfoCasual!$C55=1,0.05,0))))*PlayerInfo!$B$3)*EnemyInfoCasual!H55,1)</f>
        <v>0.1285</v>
      </c>
      <c r="H29" s="21">
        <f>MIN((($B$5+(IF(EnemyInfoCasual!$C55=1,0.005,0))-($B$5*(IF(EnemyInfoCasual!$C55=1,0.005,0))))*PlayerInfo!$B$4)*EnemyInfoCasual!H55,1)</f>
        <v>0.01</v>
      </c>
      <c r="I29" s="21">
        <f>MIN((($B$6+(IF(EnemyInfoCasual!$C55=1,0.005,0))-($B$6*(IF(EnemyInfoCasual!$C55=1,0.005,0))))*PlayerInfo!$B$4)*EnemyInfoCasual!H55,1)</f>
        <v>1.9949999999999999E-2</v>
      </c>
      <c r="J29" s="21">
        <f t="shared" si="10"/>
        <v>0.86278499999999991</v>
      </c>
      <c r="K29" s="22">
        <f t="shared" si="11"/>
        <v>0.85411357499999996</v>
      </c>
      <c r="L29" s="23">
        <f>(J29*C29)+(G29*D29)+(H29*E29)</f>
        <v>6615.059319</v>
      </c>
      <c r="M29" s="16">
        <f>((K29*C29)+(G29*D29)+(I29*E29))*1.3</f>
        <v>8627.5934438265012</v>
      </c>
      <c r="N29" s="16">
        <f>EnemyInfoCasual!F55</f>
        <v>1520</v>
      </c>
      <c r="O29" s="16">
        <f>N29*PlayerInfo!$B$10</f>
        <v>1520</v>
      </c>
      <c r="P29" s="16">
        <f>N29*PlayerInfo!$B$10*1.2*EnemyInfoCasual!H55</f>
        <v>1824</v>
      </c>
      <c r="Q29" s="16">
        <f>N29*PlayerInfo!$B$10*1.2*1.5*EnemyInfoCasual!H55</f>
        <v>2736</v>
      </c>
      <c r="R29" s="16">
        <f t="shared" si="17"/>
        <v>1573.1771999999999</v>
      </c>
      <c r="S29" s="16">
        <f t="shared" si="18"/>
        <v>2539.5517344</v>
      </c>
      <c r="T29" s="16">
        <f>EnemyInfoCasual!G55</f>
        <v>800</v>
      </c>
      <c r="U29" s="16">
        <f>T29*PlayerInfo!$B$11</f>
        <v>800</v>
      </c>
      <c r="V29" s="16">
        <f>T29*PlayerInfo!$B$11*1.2*EnemyInfoCasual!H55</f>
        <v>960</v>
      </c>
      <c r="W29" s="16">
        <f>T29*PlayerInfo!$B$11*1.2*1.5*EnemyInfoCasual!H55</f>
        <v>1440</v>
      </c>
      <c r="X29" s="16">
        <f t="shared" si="19"/>
        <v>827.98799999999994</v>
      </c>
      <c r="Y29" s="16">
        <f t="shared" si="20"/>
        <v>1336.606176</v>
      </c>
      <c r="Z29" s="20"/>
    </row>
    <row r="30" spans="1:26">
      <c r="A30" s="24" t="s">
        <v>24</v>
      </c>
      <c r="B30">
        <f>EnemyInfoCasual!E$488</f>
        <v>10000</v>
      </c>
      <c r="C30">
        <v>0</v>
      </c>
      <c r="D30">
        <v>0</v>
      </c>
      <c r="E30">
        <f>(B30+(IF(EnemyInfoCasual!I$488=1,PlayerInfo!$B$5,0))+PlayerInfo!$B$6+PlayerInfo!$B$7)*(PlayerInfo!$B$1)*(EnemyInfoCasual!L$488+1)*1.2*EnemyInfoCasual!H$488</f>
        <v>19440</v>
      </c>
      <c r="F30" s="21">
        <v>1E-3</v>
      </c>
      <c r="G30" s="21">
        <v>0</v>
      </c>
      <c r="H30" s="21">
        <v>1</v>
      </c>
      <c r="I30" s="21">
        <v>1</v>
      </c>
      <c r="J30" s="21">
        <f t="shared" si="10"/>
        <v>0</v>
      </c>
      <c r="K30" s="22">
        <f t="shared" si="11"/>
        <v>0</v>
      </c>
      <c r="L30" s="23">
        <f>(J30*C30)+(G30*D30)+(H30*E30)</f>
        <v>19440</v>
      </c>
      <c r="M30" s="16">
        <f>((K30*C30)+(G30*D30)+(I30*E30))*1.3</f>
        <v>25272</v>
      </c>
      <c r="N30" s="16">
        <f>EnemyInfoCasual!F488</f>
        <v>10000</v>
      </c>
      <c r="O30" s="16">
        <v>0</v>
      </c>
      <c r="P30" s="16">
        <v>0</v>
      </c>
      <c r="Q30" s="16">
        <f>N30*PlayerInfo!$B$10*1.2*1.5*EnemyInfoCasual!H488</f>
        <v>18000</v>
      </c>
      <c r="R30" s="16">
        <f t="shared" si="5"/>
        <v>18000</v>
      </c>
      <c r="S30" s="16">
        <f t="shared" si="6"/>
        <v>28800</v>
      </c>
      <c r="T30" s="16">
        <f>EnemyInfoCasual!G488</f>
        <v>10000</v>
      </c>
      <c r="U30" s="16">
        <v>0</v>
      </c>
      <c r="V30" s="16">
        <v>0</v>
      </c>
      <c r="W30" s="16">
        <f>T30*PlayerInfo!$B$11*1.2*1.5*EnemyInfoCasual!H488</f>
        <v>18000</v>
      </c>
      <c r="X30" s="16">
        <f t="shared" si="7"/>
        <v>18000</v>
      </c>
      <c r="Y30" s="16">
        <f t="shared" si="8"/>
        <v>28800</v>
      </c>
      <c r="Z30" s="20" t="s">
        <v>576</v>
      </c>
    </row>
    <row r="31" spans="1:26">
      <c r="F31" s="13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</row>
    <row r="32" spans="1:26"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</row>
    <row r="33" spans="1:25">
      <c r="A33" t="s">
        <v>686</v>
      </c>
      <c r="B33" t="s">
        <v>10</v>
      </c>
      <c r="C33" t="s">
        <v>671</v>
      </c>
      <c r="D33" t="s">
        <v>672</v>
      </c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</row>
    <row r="34" spans="1:25">
      <c r="A34" t="s">
        <v>598</v>
      </c>
      <c r="B34" s="17">
        <f>SUMPRODUCT(F$13:F30,L$13:L30)</f>
        <v>4297.2409281488381</v>
      </c>
      <c r="C34" s="17">
        <f>SUMPRODUCT($F$13:$F30,R$13:R30)</f>
        <v>957.53778873299962</v>
      </c>
      <c r="D34" s="17">
        <f>SUMPRODUCT($F$13:$F30,X$13:X30)</f>
        <v>615.11135093999985</v>
      </c>
    </row>
    <row r="35" spans="1:25">
      <c r="A35" t="s">
        <v>599</v>
      </c>
      <c r="B35" s="17">
        <f>B34*1.25</f>
        <v>5371.5511601860471</v>
      </c>
      <c r="C35" s="17">
        <f>C34*1.25</f>
        <v>1196.9222359162495</v>
      </c>
      <c r="D35" s="17">
        <f>D34*1.5</f>
        <v>922.66702640999983</v>
      </c>
    </row>
    <row r="36" spans="1:25">
      <c r="A36" t="s">
        <v>600</v>
      </c>
      <c r="B36" s="17">
        <f>SUMPRODUCT(F$13:F30,M$13:M30)</f>
        <v>5603.7068206040158</v>
      </c>
      <c r="C36" s="17">
        <f>SUMPRODUCT($F$13:$F30,S$13:S30)</f>
        <v>1544.8768986622731</v>
      </c>
      <c r="D36" s="17">
        <f>SUMPRODUCT($F$13:$F30,Y$13:Y30)</f>
        <v>992.13543167430851</v>
      </c>
    </row>
    <row r="37" spans="1:25">
      <c r="A37" s="12" t="s">
        <v>601</v>
      </c>
      <c r="B37" s="17">
        <f>B36*1.25</f>
        <v>7004.6335257550199</v>
      </c>
      <c r="C37" s="17">
        <f>C36*1.25</f>
        <v>1931.0961233278413</v>
      </c>
      <c r="D37" s="17">
        <f>D36*1.5</f>
        <v>1488.2031475114627</v>
      </c>
    </row>
    <row r="38" spans="1:25">
      <c r="A38" s="12"/>
      <c r="B38" s="17"/>
    </row>
    <row r="39" spans="1:25">
      <c r="A39" s="12" t="s">
        <v>687</v>
      </c>
      <c r="B39" s="17" t="s">
        <v>10</v>
      </c>
      <c r="C39" t="s">
        <v>671</v>
      </c>
      <c r="D39" t="s">
        <v>672</v>
      </c>
    </row>
    <row r="40" spans="1:25">
      <c r="A40" t="s">
        <v>598</v>
      </c>
      <c r="B40" s="17">
        <f>B34*$C$9</f>
        <v>4834396.0441674432</v>
      </c>
      <c r="C40" s="17">
        <f t="shared" ref="C40:D43" si="21">C34*$C$9</f>
        <v>1077230.0123246245</v>
      </c>
      <c r="D40" s="17">
        <f t="shared" si="21"/>
        <v>692000.26980749983</v>
      </c>
    </row>
    <row r="41" spans="1:25">
      <c r="A41" t="s">
        <v>599</v>
      </c>
      <c r="B41" s="17">
        <f>B35*$C$9</f>
        <v>6042995.0552093033</v>
      </c>
      <c r="C41" s="17">
        <f t="shared" si="21"/>
        <v>1346537.5154057806</v>
      </c>
      <c r="D41" s="17">
        <f t="shared" si="21"/>
        <v>1038000.4047112499</v>
      </c>
    </row>
    <row r="42" spans="1:25">
      <c r="A42" t="s">
        <v>600</v>
      </c>
      <c r="B42" s="17">
        <f>B36*$C$10</f>
        <v>10086672.277087228</v>
      </c>
      <c r="C42" s="17">
        <f t="shared" si="21"/>
        <v>1737986.5109950572</v>
      </c>
      <c r="D42" s="17">
        <f t="shared" si="21"/>
        <v>1116152.360633597</v>
      </c>
    </row>
    <row r="43" spans="1:25">
      <c r="A43" s="12" t="s">
        <v>601</v>
      </c>
      <c r="B43" s="17">
        <f>B37*$C$10</f>
        <v>12608340.346359035</v>
      </c>
      <c r="C43" s="17">
        <f t="shared" si="21"/>
        <v>2172483.1387438215</v>
      </c>
      <c r="D43" s="17">
        <f t="shared" si="21"/>
        <v>1674228.5409503956</v>
      </c>
    </row>
    <row r="44" spans="1:25">
      <c r="A44" s="12"/>
    </row>
    <row r="45" spans="1:25">
      <c r="A45" s="4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9"/>
  <sheetViews>
    <sheetView workbookViewId="0">
      <pane xSplit="1" topLeftCell="V1" activePane="topRight" state="frozen"/>
      <selection pane="topRight" activeCell="Y12" sqref="Y12"/>
    </sheetView>
  </sheetViews>
  <sheetFormatPr baseColWidth="10" defaultRowHeight="15" x14ac:dyDescent="0"/>
  <cols>
    <col min="1" max="1" width="20.6640625" bestFit="1" customWidth="1"/>
    <col min="2" max="2" width="12.83203125" bestFit="1" customWidth="1"/>
    <col min="3" max="3" width="12.1640625" bestFit="1" customWidth="1"/>
    <col min="4" max="4" width="11.83203125" bestFit="1" customWidth="1"/>
    <col min="5" max="5" width="9.1640625" bestFit="1" customWidth="1"/>
    <col min="6" max="6" width="8.5" bestFit="1" customWidth="1"/>
    <col min="7" max="7" width="9.1640625" bestFit="1" customWidth="1"/>
    <col min="8" max="8" width="9.33203125" bestFit="1" customWidth="1"/>
    <col min="9" max="9" width="13.83203125" bestFit="1" customWidth="1"/>
    <col min="10" max="10" width="11.5" bestFit="1" customWidth="1"/>
    <col min="11" max="11" width="16.6640625" bestFit="1" customWidth="1"/>
    <col min="12" max="12" width="12.1640625" bestFit="1" customWidth="1"/>
    <col min="13" max="13" width="16.33203125" bestFit="1" customWidth="1"/>
    <col min="14" max="14" width="9.1640625" bestFit="1" customWidth="1"/>
    <col min="15" max="15" width="12.5" bestFit="1" customWidth="1"/>
    <col min="16" max="16" width="9" bestFit="1" customWidth="1"/>
    <col min="17" max="17" width="8.6640625" bestFit="1" customWidth="1"/>
    <col min="18" max="18" width="12" bestFit="1" customWidth="1"/>
    <col min="19" max="19" width="17.1640625" bestFit="1" customWidth="1"/>
    <col min="20" max="20" width="9.33203125" bestFit="1" customWidth="1"/>
    <col min="21" max="21" width="12.6640625" bestFit="1" customWidth="1"/>
    <col min="22" max="22" width="9.1640625" bestFit="1" customWidth="1"/>
    <col min="23" max="23" width="8.83203125" bestFit="1" customWidth="1"/>
    <col min="24" max="24" width="12.1640625" bestFit="1" customWidth="1"/>
    <col min="25" max="25" width="17.1640625" bestFit="1" customWidth="1"/>
    <col min="26" max="26" width="10.6640625" bestFit="1" customWidth="1"/>
  </cols>
  <sheetData>
    <row r="1" spans="1:26">
      <c r="B1" t="s">
        <v>580</v>
      </c>
      <c r="C1" t="s">
        <v>581</v>
      </c>
    </row>
    <row r="2" spans="1:26">
      <c r="A2" t="s">
        <v>571</v>
      </c>
      <c r="B2">
        <v>3.1</v>
      </c>
      <c r="C2">
        <f>B2/PlayerInfo!B2</f>
        <v>3.1</v>
      </c>
      <c r="E2" s="11"/>
    </row>
    <row r="3" spans="1:26">
      <c r="A3" t="s">
        <v>639</v>
      </c>
      <c r="B3">
        <f>B2/1.6</f>
        <v>1.9375</v>
      </c>
      <c r="C3">
        <f>B2/(PlayerInfo!B2+PlayerInfo!B9)</f>
        <v>1.9375</v>
      </c>
      <c r="E3" s="11"/>
    </row>
    <row r="4" spans="1:26">
      <c r="A4" t="s">
        <v>562</v>
      </c>
      <c r="B4" s="13">
        <v>1.6E-2</v>
      </c>
      <c r="C4" s="13">
        <f>MIN(B4*PlayerInfo!B3,1)</f>
        <v>3.2000000000000001E-2</v>
      </c>
    </row>
    <row r="5" spans="1:26">
      <c r="A5" t="s">
        <v>563</v>
      </c>
      <c r="B5" s="13">
        <v>0</v>
      </c>
      <c r="C5" s="13">
        <f>MIN(B5*PlayerInfo!B4,1)</f>
        <v>0</v>
      </c>
    </row>
    <row r="6" spans="1:26">
      <c r="A6" t="s">
        <v>572</v>
      </c>
      <c r="B6" s="13">
        <v>6.0000000000000001E-3</v>
      </c>
      <c r="C6" s="13">
        <f>MIN(B6*PlayerInfo!B4,1)</f>
        <v>1.2E-2</v>
      </c>
    </row>
    <row r="7" spans="1:26">
      <c r="A7" t="s">
        <v>579</v>
      </c>
      <c r="B7" s="15">
        <f>(1*(1-B4)*(1-B5))</f>
        <v>0.98399999999999999</v>
      </c>
      <c r="C7" s="15">
        <f>(1*(1-C4)*(1-C5))</f>
        <v>0.96799999999999997</v>
      </c>
    </row>
    <row r="8" spans="1:26">
      <c r="A8" t="s">
        <v>582</v>
      </c>
      <c r="B8" s="15">
        <f>(1*(1-B4)*(1-B6))</f>
        <v>0.97809599999999997</v>
      </c>
      <c r="C8" s="15">
        <f>(1*(1-C4)*(1-C6))</f>
        <v>0.95638400000000001</v>
      </c>
    </row>
    <row r="9" spans="1:26">
      <c r="A9" t="s">
        <v>597</v>
      </c>
      <c r="B9">
        <f>PlayerInfo!$B$8/B2</f>
        <v>1161.2903225806451</v>
      </c>
      <c r="C9">
        <f>PlayerInfo!$B$8/C2</f>
        <v>1161.2903225806451</v>
      </c>
    </row>
    <row r="10" spans="1:26">
      <c r="A10" t="s">
        <v>638</v>
      </c>
      <c r="B10">
        <f>PlayerInfo!$B$8/B3</f>
        <v>1858.0645161290322</v>
      </c>
      <c r="C10">
        <f>PlayerInfo!$B$8/C3</f>
        <v>1858.0645161290322</v>
      </c>
    </row>
    <row r="12" spans="1:26">
      <c r="A12" s="20" t="s">
        <v>568</v>
      </c>
      <c r="B12" s="20" t="s">
        <v>569</v>
      </c>
      <c r="C12" s="20" t="s">
        <v>573</v>
      </c>
      <c r="D12" s="20" t="s">
        <v>575</v>
      </c>
      <c r="E12" s="20" t="s">
        <v>574</v>
      </c>
      <c r="F12" s="20" t="s">
        <v>570</v>
      </c>
      <c r="G12" s="20" t="s">
        <v>562</v>
      </c>
      <c r="H12" s="20" t="s">
        <v>563</v>
      </c>
      <c r="I12" s="20" t="s">
        <v>572</v>
      </c>
      <c r="J12" s="20" t="s">
        <v>579</v>
      </c>
      <c r="K12" s="20" t="s">
        <v>582</v>
      </c>
      <c r="L12" s="20" t="s">
        <v>583</v>
      </c>
      <c r="M12" s="20" t="s">
        <v>584</v>
      </c>
      <c r="N12" t="s">
        <v>673</v>
      </c>
      <c r="O12" t="s">
        <v>676</v>
      </c>
      <c r="P12" t="s">
        <v>677</v>
      </c>
      <c r="Q12" t="s">
        <v>678</v>
      </c>
      <c r="R12" t="s">
        <v>679</v>
      </c>
      <c r="S12" t="s">
        <v>680</v>
      </c>
      <c r="T12" t="s">
        <v>681</v>
      </c>
      <c r="U12" t="s">
        <v>682</v>
      </c>
      <c r="V12" t="s">
        <v>683</v>
      </c>
      <c r="W12" t="s">
        <v>684</v>
      </c>
      <c r="X12" t="s">
        <v>685</v>
      </c>
      <c r="Y12" t="s">
        <v>690</v>
      </c>
      <c r="Z12" s="20" t="s">
        <v>585</v>
      </c>
    </row>
    <row r="13" spans="1:26">
      <c r="A13" s="4" t="s">
        <v>96</v>
      </c>
      <c r="B13" s="20">
        <f>EnemyInfoCasual!E73</f>
        <v>2520</v>
      </c>
      <c r="C13" s="20">
        <f>(B13+(IF(EnemyInfoCasual!I73=1,PlayerInfo!$B$5,0)))*(PlayerInfo!$B$1)*(EnemyInfoCasual!L73+1)</f>
        <v>4082.4</v>
      </c>
      <c r="D13" s="20">
        <f>(B13+(IF(EnemyInfoCasual!I73=1,PlayerInfo!$B$5,0))+PlayerInfo!$B$6)*(PlayerInfo!$B$1)*(EnemyInfoCasual!L73+1)*EnemyInfoCasual!H73</f>
        <v>4082.4</v>
      </c>
      <c r="E13" s="20">
        <f>(B13+(IF(EnemyInfoCasual!I73=1,PlayerInfo!$B$5,0))+PlayerInfo!$B$6+PlayerInfo!$B$7)*(PlayerInfo!$B$1)*(EnemyInfoCasual!L73+1)*1.2*EnemyInfoCasual!H73</f>
        <v>4898.88</v>
      </c>
      <c r="F13" s="21">
        <f>(1-F$24)/11</f>
        <v>9.0727272727272726E-2</v>
      </c>
      <c r="G13" s="21">
        <f>MIN((($B$4+(IF(EnemyInfoCasual!$C73=1,0.05,0))-($B$4*(IF(EnemyInfoCasual!$C73=1,0.05,0))))*PlayerInfo!$B$3)*EnemyInfoCasual!H73,1)</f>
        <v>0.13040000000000002</v>
      </c>
      <c r="H13" s="21">
        <f>MIN((($B$5+(IF(EnemyInfoCasual!$C73=1,0.005,0))-($B$5*(IF(EnemyInfoCasual!$C73=1,0.005,0))))*PlayerInfo!$B$4)*EnemyInfoCasual!H73,1)</f>
        <v>0.01</v>
      </c>
      <c r="I13" s="21">
        <f>MIN((($B$6+(IF(EnemyInfoCasual!$C73=1,0.005,0))-($B$6*(IF(EnemyInfoCasual!$C73=1,0.005,0))))*PlayerInfo!$B$4)*EnemyInfoCasual!H73,1)</f>
        <v>2.1939999999999998E-2</v>
      </c>
      <c r="J13" s="21">
        <f>(1*(1-G13)*(1-H13))</f>
        <v>0.86090399999999989</v>
      </c>
      <c r="K13" s="22">
        <f>(1*(1-G13)*(1-I13))</f>
        <v>0.85052097599999998</v>
      </c>
      <c r="L13" s="23">
        <f>(J13*C13)+(G13*D13)+(H13*E13)</f>
        <v>4095.8882495999997</v>
      </c>
      <c r="M13" s="16">
        <f>((K13*C13)+(G13*D13)+(I13*E13))*1.3</f>
        <v>5345.5911855091217</v>
      </c>
      <c r="N13" s="16">
        <f>EnemyInfoCasual!F73</f>
        <v>725</v>
      </c>
      <c r="O13" s="16">
        <f>N13*PlayerInfo!$B$10</f>
        <v>725</v>
      </c>
      <c r="P13" s="16">
        <f>N13*PlayerInfo!$B$10*1.2*EnemyInfoCasual!H73</f>
        <v>870</v>
      </c>
      <c r="Q13" s="16">
        <f>N13*PlayerInfo!$B$10*1.2*1.5*EnemyInfoCasual!H73</f>
        <v>1305</v>
      </c>
      <c r="R13" s="16">
        <f>(J13*O13)+(G13*P13)+(H13*Q13)</f>
        <v>750.65339999999981</v>
      </c>
      <c r="S13" s="16">
        <f>((K13*O13)+(G13*P13)+(I13*Q13))*1.6</f>
        <v>1213.9318521600001</v>
      </c>
      <c r="T13" s="16">
        <f>EnemyInfoCasual!G73</f>
        <v>500</v>
      </c>
      <c r="U13" s="16">
        <f>T13*PlayerInfo!$B$11</f>
        <v>500</v>
      </c>
      <c r="V13" s="16">
        <f>T13*PlayerInfo!$B$11*1.2*EnemyInfoCasual!H73</f>
        <v>600</v>
      </c>
      <c r="W13" s="16">
        <f>T13*PlayerInfo!$B$11*1.2*1.5*EnemyInfoCasual!H73</f>
        <v>900</v>
      </c>
      <c r="X13" s="16">
        <f>(J13*U13)+(G13*V13)+(H13*W13)</f>
        <v>517.69200000000001</v>
      </c>
      <c r="Y13" s="16">
        <f>((K13*U13)+(G13*V13)+(I13*W13))*1.6</f>
        <v>837.19438080000009</v>
      </c>
      <c r="Z13" s="20"/>
    </row>
    <row r="14" spans="1:26">
      <c r="A14" s="4" t="s">
        <v>97</v>
      </c>
      <c r="B14" s="20">
        <f>EnemyInfoCasual!E74</f>
        <v>2570</v>
      </c>
      <c r="C14" s="20">
        <f>(B14+(IF(EnemyInfoCasual!I74=1,PlayerInfo!$B$5,0)))*(PlayerInfo!$B$1)*(EnemyInfoCasual!L74+1)</f>
        <v>4163.4000000000005</v>
      </c>
      <c r="D14" s="20">
        <f>(B14+(IF(EnemyInfoCasual!I74=1,PlayerInfo!$B$5,0))+PlayerInfo!$B$6)*(PlayerInfo!$B$1)*(EnemyInfoCasual!L74+1)*EnemyInfoCasual!H74</f>
        <v>4163.4000000000005</v>
      </c>
      <c r="E14" s="20">
        <f>(B14+(IF(EnemyInfoCasual!I74=1,PlayerInfo!$B$5,0))+PlayerInfo!$B$6+PlayerInfo!$B$7)*(PlayerInfo!$B$1)*(EnemyInfoCasual!L74+1)*1.2*EnemyInfoCasual!H74</f>
        <v>4996.0800000000008</v>
      </c>
      <c r="F14" s="21">
        <f t="shared" ref="F14:F23" si="0">(1-F$24)/11</f>
        <v>9.0727272727272726E-2</v>
      </c>
      <c r="G14" s="21">
        <f>MIN((($B$4+(IF(EnemyInfoCasual!$C74=1,0.05,0))-($B$4*(IF(EnemyInfoCasual!$C74=1,0.05,0))))*PlayerInfo!$B$3)*EnemyInfoCasual!H74,1)</f>
        <v>0.13040000000000002</v>
      </c>
      <c r="H14" s="21">
        <f>MIN((($B$5+(IF(EnemyInfoCasual!$C74=1,0.005,0))-($B$5*(IF(EnemyInfoCasual!$C74=1,0.005,0))))*PlayerInfo!$B$4)*EnemyInfoCasual!H74,1)</f>
        <v>0.01</v>
      </c>
      <c r="I14" s="21">
        <f>MIN((($B$6+(IF(EnemyInfoCasual!$C74=1,0.005,0))-($B$6*(IF(EnemyInfoCasual!$C74=1,0.005,0))))*PlayerInfo!$B$4)*EnemyInfoCasual!H74,1)</f>
        <v>2.1939999999999998E-2</v>
      </c>
      <c r="J14" s="21">
        <f t="shared" ref="J14:J23" si="1">(1*(1-G14)*(1-H14))</f>
        <v>0.86090399999999989</v>
      </c>
      <c r="K14" s="22">
        <f t="shared" ref="K14:K23" si="2">(1*(1-G14)*(1-I14))</f>
        <v>0.85052097599999998</v>
      </c>
      <c r="L14" s="23">
        <f t="shared" ref="L14:L23" si="3">(J14*C14)+(G14*D14)+(H14*E14)</f>
        <v>4177.1558735999997</v>
      </c>
      <c r="M14" s="16">
        <f t="shared" ref="M14:M24" si="4">((K14*C14)+(G14*D14)+(I14*E14))*1.3</f>
        <v>5451.6545026819213</v>
      </c>
      <c r="N14" s="16">
        <f>EnemyInfoCasual!F74</f>
        <v>740</v>
      </c>
      <c r="O14" s="16">
        <f>N14*PlayerInfo!$B$10</f>
        <v>740</v>
      </c>
      <c r="P14" s="16">
        <f>N14*PlayerInfo!$B$10*1.2*EnemyInfoCasual!H74</f>
        <v>888</v>
      </c>
      <c r="Q14" s="16">
        <f>N14*PlayerInfo!$B$10*1.2*1.5*EnemyInfoCasual!H74</f>
        <v>1332</v>
      </c>
      <c r="R14" s="16">
        <f t="shared" ref="R14:R24" si="5">(J14*O14)+(G14*P14)+(H14*Q14)</f>
        <v>766.18416000000002</v>
      </c>
      <c r="S14" s="16">
        <f t="shared" ref="S14:S24" si="6">((K14*O14)+(G14*P14)+(I14*Q14))*1.6</f>
        <v>1239.047683584</v>
      </c>
      <c r="T14" s="16">
        <f>EnemyInfoCasual!G74</f>
        <v>500</v>
      </c>
      <c r="U14" s="16">
        <f>T14*PlayerInfo!$B$11</f>
        <v>500</v>
      </c>
      <c r="V14" s="16">
        <f>T14*PlayerInfo!$B$11*1.2*EnemyInfoCasual!H74</f>
        <v>600</v>
      </c>
      <c r="W14" s="16">
        <f>T14*PlayerInfo!$B$11*1.2*1.5*EnemyInfoCasual!H74</f>
        <v>900</v>
      </c>
      <c r="X14" s="16">
        <f t="shared" ref="X14:X24" si="7">(J14*U14)+(G14*V14)+(H14*W14)</f>
        <v>517.69200000000001</v>
      </c>
      <c r="Y14" s="16">
        <f t="shared" ref="Y14:Y24" si="8">((K14*U14)+(G14*V14)+(I14*W14))*1.6</f>
        <v>837.19438080000009</v>
      </c>
      <c r="Z14" s="20"/>
    </row>
    <row r="15" spans="1:26">
      <c r="A15" s="4" t="s">
        <v>98</v>
      </c>
      <c r="B15" s="20">
        <f>EnemyInfoCasual!E75</f>
        <v>2620</v>
      </c>
      <c r="C15" s="20">
        <f>(B15+(IF(EnemyInfoCasual!I75=1,PlayerInfo!$B$5,0)))*(PlayerInfo!$B$1)*(EnemyInfoCasual!L75+1)</f>
        <v>4244.4000000000005</v>
      </c>
      <c r="D15" s="20">
        <f>(B15+(IF(EnemyInfoCasual!I75=1,PlayerInfo!$B$5,0))+PlayerInfo!$B$6)*(PlayerInfo!$B$1)*(EnemyInfoCasual!L75+1)*EnemyInfoCasual!H75</f>
        <v>4244.4000000000005</v>
      </c>
      <c r="E15" s="20">
        <f>(B15+(IF(EnemyInfoCasual!I75=1,PlayerInfo!$B$5,0))+PlayerInfo!$B$6+PlayerInfo!$B$7)*(PlayerInfo!$B$1)*(EnemyInfoCasual!L75+1)*1.2*EnemyInfoCasual!H75</f>
        <v>5093.2800000000007</v>
      </c>
      <c r="F15" s="21">
        <f t="shared" si="0"/>
        <v>9.0727272727272726E-2</v>
      </c>
      <c r="G15" s="21">
        <f>MIN((($B$4+(IF(EnemyInfoCasual!$C75=1,0.05,0))-($B$4*(IF(EnemyInfoCasual!$C75=1,0.05,0))))*PlayerInfo!$B$3)*EnemyInfoCasual!H75,1)</f>
        <v>0.13040000000000002</v>
      </c>
      <c r="H15" s="21">
        <f>MIN((($B$5+(IF(EnemyInfoCasual!$C75=1,0.005,0))-($B$5*(IF(EnemyInfoCasual!$C75=1,0.005,0))))*PlayerInfo!$B$4)*EnemyInfoCasual!H75,1)</f>
        <v>0.01</v>
      </c>
      <c r="I15" s="21">
        <f>MIN((($B$6+(IF(EnemyInfoCasual!$C75=1,0.005,0))-($B$6*(IF(EnemyInfoCasual!$C75=1,0.005,0))))*PlayerInfo!$B$4)*EnemyInfoCasual!H75,1)</f>
        <v>2.1939999999999998E-2</v>
      </c>
      <c r="J15" s="21">
        <f t="shared" si="1"/>
        <v>0.86090399999999989</v>
      </c>
      <c r="K15" s="22">
        <f t="shared" si="2"/>
        <v>0.85052097599999998</v>
      </c>
      <c r="L15" s="23">
        <f t="shared" si="3"/>
        <v>4258.4234975999998</v>
      </c>
      <c r="M15" s="16">
        <f t="shared" si="4"/>
        <v>5557.7178198547217</v>
      </c>
      <c r="N15" s="16">
        <f>EnemyInfoCasual!F75</f>
        <v>755</v>
      </c>
      <c r="O15" s="16">
        <f>N15*PlayerInfo!$B$10</f>
        <v>755</v>
      </c>
      <c r="P15" s="16">
        <f>N15*PlayerInfo!$B$10*1.2*EnemyInfoCasual!H75</f>
        <v>906</v>
      </c>
      <c r="Q15" s="16">
        <f>N15*PlayerInfo!$B$10*1.2*1.5*EnemyInfoCasual!H75</f>
        <v>1359</v>
      </c>
      <c r="R15" s="16">
        <f t="shared" si="5"/>
        <v>781.71492000000001</v>
      </c>
      <c r="S15" s="16">
        <f t="shared" si="6"/>
        <v>1264.1635150080001</v>
      </c>
      <c r="T15" s="16">
        <f>EnemyInfoCasual!G75</f>
        <v>500</v>
      </c>
      <c r="U15" s="16">
        <f>T15*PlayerInfo!$B$11</f>
        <v>500</v>
      </c>
      <c r="V15" s="16">
        <f>T15*PlayerInfo!$B$11*1.2*EnemyInfoCasual!H75</f>
        <v>600</v>
      </c>
      <c r="W15" s="16">
        <f>T15*PlayerInfo!$B$11*1.2*1.5*EnemyInfoCasual!H75</f>
        <v>900</v>
      </c>
      <c r="X15" s="16">
        <f t="shared" si="7"/>
        <v>517.69200000000001</v>
      </c>
      <c r="Y15" s="16">
        <f t="shared" si="8"/>
        <v>837.19438080000009</v>
      </c>
      <c r="Z15" s="20"/>
    </row>
    <row r="16" spans="1:26">
      <c r="A16" s="4" t="s">
        <v>99</v>
      </c>
      <c r="B16" s="20">
        <f>EnemyInfoCasual!E76</f>
        <v>2670</v>
      </c>
      <c r="C16" s="20">
        <f>(B16+(IF(EnemyInfoCasual!I76=1,PlayerInfo!$B$5,0)))*(PlayerInfo!$B$1)*(EnemyInfoCasual!L76+1)</f>
        <v>4325.4000000000005</v>
      </c>
      <c r="D16" s="20">
        <f>(B16+(IF(EnemyInfoCasual!I76=1,PlayerInfo!$B$5,0))+PlayerInfo!$B$6)*(PlayerInfo!$B$1)*(EnemyInfoCasual!L76+1)*EnemyInfoCasual!H76</f>
        <v>4325.4000000000005</v>
      </c>
      <c r="E16" s="20">
        <f>(B16+(IF(EnemyInfoCasual!I76=1,PlayerInfo!$B$5,0))+PlayerInfo!$B$6+PlayerInfo!$B$7)*(PlayerInfo!$B$1)*(EnemyInfoCasual!L76+1)*1.2*EnemyInfoCasual!H76</f>
        <v>5190.4800000000005</v>
      </c>
      <c r="F16" s="21">
        <f t="shared" si="0"/>
        <v>9.0727272727272726E-2</v>
      </c>
      <c r="G16" s="21">
        <f>MIN((($B$4+(IF(EnemyInfoCasual!$C76=1,0.05,0))-($B$4*(IF(EnemyInfoCasual!$C76=1,0.05,0))))*PlayerInfo!$B$3)*EnemyInfoCasual!H76,1)</f>
        <v>0.13040000000000002</v>
      </c>
      <c r="H16" s="21">
        <f>MIN((($B$5+(IF(EnemyInfoCasual!$C76=1,0.005,0))-($B$5*(IF(EnemyInfoCasual!$C76=1,0.005,0))))*PlayerInfo!$B$4)*EnemyInfoCasual!H76,1)</f>
        <v>0.01</v>
      </c>
      <c r="I16" s="21">
        <f>MIN((($B$6+(IF(EnemyInfoCasual!$C76=1,0.005,0))-($B$6*(IF(EnemyInfoCasual!$C76=1,0.005,0))))*PlayerInfo!$B$4)*EnemyInfoCasual!H76,1)</f>
        <v>2.1939999999999998E-2</v>
      </c>
      <c r="J16" s="21">
        <f t="shared" si="1"/>
        <v>0.86090399999999989</v>
      </c>
      <c r="K16" s="22">
        <f t="shared" si="2"/>
        <v>0.85052097599999998</v>
      </c>
      <c r="L16" s="23">
        <f t="shared" si="3"/>
        <v>4339.6911215999999</v>
      </c>
      <c r="M16" s="16">
        <f t="shared" si="4"/>
        <v>5663.7811370275213</v>
      </c>
      <c r="N16" s="16">
        <f>EnemyInfoCasual!F76</f>
        <v>770</v>
      </c>
      <c r="O16" s="16">
        <f>N16*PlayerInfo!$B$10</f>
        <v>770</v>
      </c>
      <c r="P16" s="16">
        <f>N16*PlayerInfo!$B$10*1.2*EnemyInfoCasual!H76</f>
        <v>924</v>
      </c>
      <c r="Q16" s="16">
        <f>N16*PlayerInfo!$B$10*1.2*1.5*EnemyInfoCasual!H76</f>
        <v>1386</v>
      </c>
      <c r="R16" s="16">
        <f t="shared" si="5"/>
        <v>797.24567999999988</v>
      </c>
      <c r="S16" s="16">
        <f t="shared" si="6"/>
        <v>1289.279346432</v>
      </c>
      <c r="T16" s="16">
        <f>EnemyInfoCasual!G76</f>
        <v>500</v>
      </c>
      <c r="U16" s="16">
        <f>T16*PlayerInfo!$B$11</f>
        <v>500</v>
      </c>
      <c r="V16" s="16">
        <f>T16*PlayerInfo!$B$11*1.2*EnemyInfoCasual!H76</f>
        <v>600</v>
      </c>
      <c r="W16" s="16">
        <f>T16*PlayerInfo!$B$11*1.2*1.5*EnemyInfoCasual!H76</f>
        <v>900</v>
      </c>
      <c r="X16" s="16">
        <f t="shared" si="7"/>
        <v>517.69200000000001</v>
      </c>
      <c r="Y16" s="16">
        <f t="shared" si="8"/>
        <v>837.19438080000009</v>
      </c>
      <c r="Z16" s="20"/>
    </row>
    <row r="17" spans="1:26">
      <c r="A17" s="4" t="s">
        <v>101</v>
      </c>
      <c r="B17" s="20">
        <f>EnemyInfoCasual!E77</f>
        <v>2720</v>
      </c>
      <c r="C17" s="20">
        <f>(B17+(IF(EnemyInfoCasual!I77=1,PlayerInfo!$B$5,0)))*(PlayerInfo!$B$1)*(EnemyInfoCasual!L77+1)</f>
        <v>4406.4000000000005</v>
      </c>
      <c r="D17" s="20">
        <f>(B17+(IF(EnemyInfoCasual!I77=1,PlayerInfo!$B$5,0))+PlayerInfo!$B$6)*(PlayerInfo!$B$1)*(EnemyInfoCasual!L77+1)*EnemyInfoCasual!H77</f>
        <v>4406.4000000000005</v>
      </c>
      <c r="E17" s="20">
        <f>(B17+(IF(EnemyInfoCasual!I77=1,PlayerInfo!$B$5,0))+PlayerInfo!$B$6+PlayerInfo!$B$7)*(PlayerInfo!$B$1)*(EnemyInfoCasual!L77+1)*1.2*EnemyInfoCasual!H77</f>
        <v>5287.68</v>
      </c>
      <c r="F17" s="21">
        <f t="shared" si="0"/>
        <v>9.0727272727272726E-2</v>
      </c>
      <c r="G17" s="21">
        <f>MIN((($B$4+(IF(EnemyInfoCasual!$C77=1,0.05,0))-($B$4*(IF(EnemyInfoCasual!$C77=1,0.05,0))))*PlayerInfo!$B$3)*EnemyInfoCasual!H77,1)</f>
        <v>0.13040000000000002</v>
      </c>
      <c r="H17" s="21">
        <f>MIN((($B$5+(IF(EnemyInfoCasual!$C77=1,0.005,0))-($B$5*(IF(EnemyInfoCasual!$C77=1,0.005,0))))*PlayerInfo!$B$4)*EnemyInfoCasual!H77,1)</f>
        <v>0.01</v>
      </c>
      <c r="I17" s="21">
        <f>MIN((($B$6+(IF(EnemyInfoCasual!$C77=1,0.005,0))-($B$6*(IF(EnemyInfoCasual!$C77=1,0.005,0))))*PlayerInfo!$B$4)*EnemyInfoCasual!H77,1)</f>
        <v>2.1939999999999998E-2</v>
      </c>
      <c r="J17" s="21">
        <f t="shared" si="1"/>
        <v>0.86090399999999989</v>
      </c>
      <c r="K17" s="22">
        <f t="shared" si="2"/>
        <v>0.85052097599999998</v>
      </c>
      <c r="L17" s="23">
        <f t="shared" si="3"/>
        <v>4420.9587455999999</v>
      </c>
      <c r="M17" s="16">
        <f t="shared" si="4"/>
        <v>5769.8444542003217</v>
      </c>
      <c r="N17" s="16">
        <f>EnemyInfoCasual!F77</f>
        <v>785</v>
      </c>
      <c r="O17" s="16">
        <f>N17*PlayerInfo!$B$10</f>
        <v>785</v>
      </c>
      <c r="P17" s="16">
        <f>N17*PlayerInfo!$B$10*1.2*EnemyInfoCasual!H77</f>
        <v>942</v>
      </c>
      <c r="Q17" s="16">
        <f>N17*PlayerInfo!$B$10*1.2*1.5*EnemyInfoCasual!H77</f>
        <v>1413</v>
      </c>
      <c r="R17" s="16">
        <f t="shared" si="5"/>
        <v>812.77643999999998</v>
      </c>
      <c r="S17" s="16">
        <f t="shared" si="6"/>
        <v>1314.3951778560001</v>
      </c>
      <c r="T17" s="16">
        <f>EnemyInfoCasual!G77</f>
        <v>600</v>
      </c>
      <c r="U17" s="16">
        <f>T17*PlayerInfo!$B$11</f>
        <v>600</v>
      </c>
      <c r="V17" s="16">
        <f>T17*PlayerInfo!$B$11*1.2*EnemyInfoCasual!H77</f>
        <v>720</v>
      </c>
      <c r="W17" s="16">
        <f>T17*PlayerInfo!$B$11*1.2*1.5*EnemyInfoCasual!H77</f>
        <v>1080</v>
      </c>
      <c r="X17" s="16">
        <f t="shared" si="7"/>
        <v>621.23039999999992</v>
      </c>
      <c r="Y17" s="16">
        <f t="shared" si="8"/>
        <v>1004.6332569599999</v>
      </c>
      <c r="Z17" s="20"/>
    </row>
    <row r="18" spans="1:26">
      <c r="A18" s="4" t="s">
        <v>102</v>
      </c>
      <c r="B18" s="20">
        <f>EnemyInfoCasual!E78</f>
        <v>2760</v>
      </c>
      <c r="C18" s="20">
        <f>(B18+(IF(EnemyInfoCasual!I78=1,PlayerInfo!$B$5,0)))*(PlayerInfo!$B$1)*(EnemyInfoCasual!L78+1)</f>
        <v>4471.2000000000007</v>
      </c>
      <c r="D18" s="20">
        <f>(B18+(IF(EnemyInfoCasual!I78=1,PlayerInfo!$B$5,0))+PlayerInfo!$B$6)*(PlayerInfo!$B$1)*(EnemyInfoCasual!L78+1)*EnemyInfoCasual!H78</f>
        <v>4471.2000000000007</v>
      </c>
      <c r="E18" s="20">
        <f>(B18+(IF(EnemyInfoCasual!I78=1,PlayerInfo!$B$5,0))+PlayerInfo!$B$6+PlayerInfo!$B$7)*(PlayerInfo!$B$1)*(EnemyInfoCasual!L78+1)*1.2*EnemyInfoCasual!H78</f>
        <v>5365.4400000000005</v>
      </c>
      <c r="F18" s="21">
        <f t="shared" si="0"/>
        <v>9.0727272727272726E-2</v>
      </c>
      <c r="G18" s="21">
        <f>MIN((($B$4+(IF(EnemyInfoCasual!$C78=1,0.05,0))-($B$4*(IF(EnemyInfoCasual!$C78=1,0.05,0))))*PlayerInfo!$B$3)*EnemyInfoCasual!H78,1)</f>
        <v>0.13040000000000002</v>
      </c>
      <c r="H18" s="21">
        <f>MIN((($B$5+(IF(EnemyInfoCasual!$C78=1,0.005,0))-($B$5*(IF(EnemyInfoCasual!$C78=1,0.005,0))))*PlayerInfo!$B$4)*EnemyInfoCasual!H78,1)</f>
        <v>0.01</v>
      </c>
      <c r="I18" s="21">
        <f>MIN((($B$6+(IF(EnemyInfoCasual!$C78=1,0.005,0))-($B$6*(IF(EnemyInfoCasual!$C78=1,0.005,0))))*PlayerInfo!$B$4)*EnemyInfoCasual!H78,1)</f>
        <v>2.1939999999999998E-2</v>
      </c>
      <c r="J18" s="21">
        <f t="shared" si="1"/>
        <v>0.86090399999999989</v>
      </c>
      <c r="K18" s="22">
        <f t="shared" si="2"/>
        <v>0.85052097599999998</v>
      </c>
      <c r="L18" s="23">
        <f t="shared" si="3"/>
        <v>4485.9728448000005</v>
      </c>
      <c r="M18" s="16">
        <f t="shared" si="4"/>
        <v>5854.6951079385617</v>
      </c>
      <c r="N18" s="16">
        <f>EnemyInfoCasual!F78</f>
        <v>800</v>
      </c>
      <c r="O18" s="16">
        <f>N18*PlayerInfo!$B$10</f>
        <v>800</v>
      </c>
      <c r="P18" s="16">
        <f>N18*PlayerInfo!$B$10*1.2*EnemyInfoCasual!H78</f>
        <v>960</v>
      </c>
      <c r="Q18" s="16">
        <f>N18*PlayerInfo!$B$10*1.2*1.5*EnemyInfoCasual!H78</f>
        <v>1440</v>
      </c>
      <c r="R18" s="16">
        <f t="shared" si="5"/>
        <v>828.30719999999985</v>
      </c>
      <c r="S18" s="16">
        <f t="shared" si="6"/>
        <v>1339.5110092800001</v>
      </c>
      <c r="T18" s="16">
        <f>EnemyInfoCasual!G78</f>
        <v>600</v>
      </c>
      <c r="U18" s="16">
        <f>T18*PlayerInfo!$B$11</f>
        <v>600</v>
      </c>
      <c r="V18" s="16">
        <f>T18*PlayerInfo!$B$11*1.2*EnemyInfoCasual!H78</f>
        <v>720</v>
      </c>
      <c r="W18" s="16">
        <f>T18*PlayerInfo!$B$11*1.2*1.5*EnemyInfoCasual!H78</f>
        <v>1080</v>
      </c>
      <c r="X18" s="16">
        <f t="shared" si="7"/>
        <v>621.23039999999992</v>
      </c>
      <c r="Y18" s="16">
        <f t="shared" si="8"/>
        <v>1004.6332569599999</v>
      </c>
      <c r="Z18" s="20"/>
    </row>
    <row r="19" spans="1:26">
      <c r="A19" s="4" t="s">
        <v>103</v>
      </c>
      <c r="B19" s="20">
        <f>EnemyInfoCasual!E79</f>
        <v>2810</v>
      </c>
      <c r="C19" s="20">
        <f>(B19+(IF(EnemyInfoCasual!I79=1,PlayerInfo!$B$5,0)))*(PlayerInfo!$B$1)*(EnemyInfoCasual!L79+1)</f>
        <v>4552.2000000000007</v>
      </c>
      <c r="D19" s="20">
        <f>(B19+(IF(EnemyInfoCasual!I79=1,PlayerInfo!$B$5,0))+PlayerInfo!$B$6)*(PlayerInfo!$B$1)*(EnemyInfoCasual!L79+1)*EnemyInfoCasual!H79</f>
        <v>4552.2000000000007</v>
      </c>
      <c r="E19" s="20">
        <f>(B19+(IF(EnemyInfoCasual!I79=1,PlayerInfo!$B$5,0))+PlayerInfo!$B$6+PlayerInfo!$B$7)*(PlayerInfo!$B$1)*(EnemyInfoCasual!L79+1)*1.2*EnemyInfoCasual!H79</f>
        <v>5462.64</v>
      </c>
      <c r="F19" s="21">
        <f t="shared" si="0"/>
        <v>9.0727272727272726E-2</v>
      </c>
      <c r="G19" s="21">
        <f>MIN((($B$4+(IF(EnemyInfoCasual!$C79=1,0.05,0))-($B$4*(IF(EnemyInfoCasual!$C79=1,0.05,0))))*PlayerInfo!$B$3)*EnemyInfoCasual!H79,1)</f>
        <v>0.13040000000000002</v>
      </c>
      <c r="H19" s="21">
        <f>MIN((($B$5+(IF(EnemyInfoCasual!$C79=1,0.005,0))-($B$5*(IF(EnemyInfoCasual!$C79=1,0.005,0))))*PlayerInfo!$B$4)*EnemyInfoCasual!H79,1)</f>
        <v>0.01</v>
      </c>
      <c r="I19" s="21">
        <f>MIN((($B$6+(IF(EnemyInfoCasual!$C79=1,0.005,0))-($B$6*(IF(EnemyInfoCasual!$C79=1,0.005,0))))*PlayerInfo!$B$4)*EnemyInfoCasual!H79,1)</f>
        <v>2.1939999999999998E-2</v>
      </c>
      <c r="J19" s="21">
        <f t="shared" si="1"/>
        <v>0.86090399999999989</v>
      </c>
      <c r="K19" s="22">
        <f t="shared" si="2"/>
        <v>0.85052097599999998</v>
      </c>
      <c r="L19" s="23">
        <f t="shared" si="3"/>
        <v>4567.2404688000006</v>
      </c>
      <c r="M19" s="16">
        <f t="shared" si="4"/>
        <v>5960.7584251113612</v>
      </c>
      <c r="N19" s="16">
        <f>EnemyInfoCasual!F79</f>
        <v>815</v>
      </c>
      <c r="O19" s="16">
        <f>N19*PlayerInfo!$B$10</f>
        <v>815</v>
      </c>
      <c r="P19" s="16">
        <f>N19*PlayerInfo!$B$10*1.2*EnemyInfoCasual!H79</f>
        <v>978</v>
      </c>
      <c r="Q19" s="16">
        <f>N19*PlayerInfo!$B$10*1.2*1.5*EnemyInfoCasual!H79</f>
        <v>1467</v>
      </c>
      <c r="R19" s="16">
        <f t="shared" si="5"/>
        <v>843.83795999999984</v>
      </c>
      <c r="S19" s="16">
        <f t="shared" si="6"/>
        <v>1364.626840704</v>
      </c>
      <c r="T19" s="16">
        <f>EnemyInfoCasual!G79</f>
        <v>600</v>
      </c>
      <c r="U19" s="16">
        <f>T19*PlayerInfo!$B$11</f>
        <v>600</v>
      </c>
      <c r="V19" s="16">
        <f>T19*PlayerInfo!$B$11*1.2*EnemyInfoCasual!H79</f>
        <v>720</v>
      </c>
      <c r="W19" s="16">
        <f>T19*PlayerInfo!$B$11*1.2*1.5*EnemyInfoCasual!H79</f>
        <v>1080</v>
      </c>
      <c r="X19" s="16">
        <f t="shared" si="7"/>
        <v>621.23039999999992</v>
      </c>
      <c r="Y19" s="16">
        <f t="shared" si="8"/>
        <v>1004.6332569599999</v>
      </c>
      <c r="Z19" s="20"/>
    </row>
    <row r="20" spans="1:26">
      <c r="A20" s="4" t="s">
        <v>104</v>
      </c>
      <c r="B20" s="20">
        <f>EnemyInfoCasual!E80</f>
        <v>2860</v>
      </c>
      <c r="C20" s="20">
        <f>(B20+(IF(EnemyInfoCasual!I80=1,PlayerInfo!$B$5,0)))*(PlayerInfo!$B$1)*(EnemyInfoCasual!L80+1)</f>
        <v>4633.2000000000007</v>
      </c>
      <c r="D20" s="20">
        <f>(B20+(IF(EnemyInfoCasual!I80=1,PlayerInfo!$B$5,0))+PlayerInfo!$B$6)*(PlayerInfo!$B$1)*(EnemyInfoCasual!L80+1)*EnemyInfoCasual!H80</f>
        <v>4633.2000000000007</v>
      </c>
      <c r="E20" s="20">
        <f>(B20+(IF(EnemyInfoCasual!I80=1,PlayerInfo!$B$5,0))+PlayerInfo!$B$6+PlayerInfo!$B$7)*(PlayerInfo!$B$1)*(EnemyInfoCasual!L80+1)*1.2*EnemyInfoCasual!H80</f>
        <v>5559.8400000000011</v>
      </c>
      <c r="F20" s="21">
        <f t="shared" si="0"/>
        <v>9.0727272727272726E-2</v>
      </c>
      <c r="G20" s="21">
        <f>MIN((($B$4+(IF(EnemyInfoCasual!$C80=1,0.05,0))-($B$4*(IF(EnemyInfoCasual!$C80=1,0.05,0))))*PlayerInfo!$B$3)*EnemyInfoCasual!H80,1)</f>
        <v>0.13040000000000002</v>
      </c>
      <c r="H20" s="21">
        <f>MIN((($B$5+(IF(EnemyInfoCasual!$C80=1,0.005,0))-($B$5*(IF(EnemyInfoCasual!$C80=1,0.005,0))))*PlayerInfo!$B$4)*EnemyInfoCasual!H80,1)</f>
        <v>0.01</v>
      </c>
      <c r="I20" s="21">
        <f>MIN((($B$6+(IF(EnemyInfoCasual!$C80=1,0.005,0))-($B$6*(IF(EnemyInfoCasual!$C80=1,0.005,0))))*PlayerInfo!$B$4)*EnemyInfoCasual!H80,1)</f>
        <v>2.1939999999999998E-2</v>
      </c>
      <c r="J20" s="21">
        <f t="shared" si="1"/>
        <v>0.86090399999999989</v>
      </c>
      <c r="K20" s="22">
        <f t="shared" si="2"/>
        <v>0.85052097599999998</v>
      </c>
      <c r="L20" s="23">
        <f t="shared" si="3"/>
        <v>4648.5080928000007</v>
      </c>
      <c r="M20" s="16">
        <f t="shared" si="4"/>
        <v>6066.8217422841617</v>
      </c>
      <c r="N20" s="16">
        <f>EnemyInfoCasual!F80</f>
        <v>830</v>
      </c>
      <c r="O20" s="16">
        <f>N20*PlayerInfo!$B$10</f>
        <v>830</v>
      </c>
      <c r="P20" s="16">
        <f>N20*PlayerInfo!$B$10*1.2*EnemyInfoCasual!H80</f>
        <v>996</v>
      </c>
      <c r="Q20" s="16">
        <f>N20*PlayerInfo!$B$10*1.2*1.5*EnemyInfoCasual!H80</f>
        <v>1494</v>
      </c>
      <c r="R20" s="16">
        <f t="shared" si="5"/>
        <v>859.36872000000005</v>
      </c>
      <c r="S20" s="16">
        <f t="shared" si="6"/>
        <v>1389.7426721280001</v>
      </c>
      <c r="T20" s="16">
        <f>EnemyInfoCasual!G80</f>
        <v>600</v>
      </c>
      <c r="U20" s="16">
        <f>T20*PlayerInfo!$B$11</f>
        <v>600</v>
      </c>
      <c r="V20" s="16">
        <f>T20*PlayerInfo!$B$11*1.2*EnemyInfoCasual!H80</f>
        <v>720</v>
      </c>
      <c r="W20" s="16">
        <f>T20*PlayerInfo!$B$11*1.2*1.5*EnemyInfoCasual!H80</f>
        <v>1080</v>
      </c>
      <c r="X20" s="16">
        <f t="shared" si="7"/>
        <v>621.23039999999992</v>
      </c>
      <c r="Y20" s="16">
        <f t="shared" si="8"/>
        <v>1004.6332569599999</v>
      </c>
      <c r="Z20" s="20"/>
    </row>
    <row r="21" spans="1:26">
      <c r="A21" s="4" t="s">
        <v>105</v>
      </c>
      <c r="B21" s="20">
        <f>EnemyInfoCasual!E81</f>
        <v>2900</v>
      </c>
      <c r="C21" s="20">
        <f>(B21+(IF(EnemyInfoCasual!I81=1,PlayerInfo!$B$5,0)))*(PlayerInfo!$B$1)*(EnemyInfoCasual!L81+1)</f>
        <v>4698</v>
      </c>
      <c r="D21" s="20">
        <f>(B21+(IF(EnemyInfoCasual!I81=1,PlayerInfo!$B$5,0))+PlayerInfo!$B$6)*(PlayerInfo!$B$1)*(EnemyInfoCasual!L81+1)*EnemyInfoCasual!H81</f>
        <v>4698</v>
      </c>
      <c r="E21" s="20">
        <f>(B21+(IF(EnemyInfoCasual!I81=1,PlayerInfo!$B$5,0))+PlayerInfo!$B$6+PlayerInfo!$B$7)*(PlayerInfo!$B$1)*(EnemyInfoCasual!L81+1)*1.2*EnemyInfoCasual!H81</f>
        <v>5637.5999999999995</v>
      </c>
      <c r="F21" s="21">
        <f t="shared" si="0"/>
        <v>9.0727272727272726E-2</v>
      </c>
      <c r="G21" s="21">
        <f>MIN((($B$4+(IF(EnemyInfoCasual!$C81=1,0.05,0))-($B$4*(IF(EnemyInfoCasual!$C81=1,0.05,0))))*PlayerInfo!$B$3)*EnemyInfoCasual!H81,1)</f>
        <v>0.13040000000000002</v>
      </c>
      <c r="H21" s="21">
        <f>MIN((($B$5+(IF(EnemyInfoCasual!$C81=1,0.005,0))-($B$5*(IF(EnemyInfoCasual!$C81=1,0.005,0))))*PlayerInfo!$B$4)*EnemyInfoCasual!H81,1)</f>
        <v>0.01</v>
      </c>
      <c r="I21" s="21">
        <f>MIN((($B$6+(IF(EnemyInfoCasual!$C81=1,0.005,0))-($B$6*(IF(EnemyInfoCasual!$C81=1,0.005,0))))*PlayerInfo!$B$4)*EnemyInfoCasual!H81,1)</f>
        <v>2.1939999999999998E-2</v>
      </c>
      <c r="J21" s="21">
        <f t="shared" si="1"/>
        <v>0.86090399999999989</v>
      </c>
      <c r="K21" s="22">
        <f t="shared" si="2"/>
        <v>0.85052097599999998</v>
      </c>
      <c r="L21" s="23">
        <f t="shared" si="3"/>
        <v>4713.5221920000004</v>
      </c>
      <c r="M21" s="16">
        <f t="shared" si="4"/>
        <v>6151.6723960223999</v>
      </c>
      <c r="N21" s="16">
        <f>EnemyInfoCasual!F81</f>
        <v>845</v>
      </c>
      <c r="O21" s="16">
        <f>N21*PlayerInfo!$B$10</f>
        <v>845</v>
      </c>
      <c r="P21" s="16">
        <f>N21*PlayerInfo!$B$10*1.2*EnemyInfoCasual!H81</f>
        <v>1014</v>
      </c>
      <c r="Q21" s="16">
        <f>N21*PlayerInfo!$B$10*1.2*1.5*EnemyInfoCasual!H81</f>
        <v>1521</v>
      </c>
      <c r="R21" s="16">
        <f t="shared" si="5"/>
        <v>874.89947999999993</v>
      </c>
      <c r="S21" s="16">
        <f t="shared" si="6"/>
        <v>1414.858503552</v>
      </c>
      <c r="T21" s="16">
        <f>EnemyInfoCasual!G81</f>
        <v>600</v>
      </c>
      <c r="U21" s="16">
        <f>T21*PlayerInfo!$B$11</f>
        <v>600</v>
      </c>
      <c r="V21" s="16">
        <f>T21*PlayerInfo!$B$11*1.2*EnemyInfoCasual!H81</f>
        <v>720</v>
      </c>
      <c r="W21" s="16">
        <f>T21*PlayerInfo!$B$11*1.2*1.5*EnemyInfoCasual!H81</f>
        <v>1080</v>
      </c>
      <c r="X21" s="16">
        <f t="shared" si="7"/>
        <v>621.23039999999992</v>
      </c>
      <c r="Y21" s="16">
        <f t="shared" si="8"/>
        <v>1004.6332569599999</v>
      </c>
      <c r="Z21" s="20"/>
    </row>
    <row r="22" spans="1:26">
      <c r="A22" s="4" t="s">
        <v>106</v>
      </c>
      <c r="B22" s="20">
        <f>EnemyInfoCasual!E82</f>
        <v>2950</v>
      </c>
      <c r="C22" s="20">
        <f>(B22+(IF(EnemyInfoCasual!I82=1,PlayerInfo!$B$5,0)))*(PlayerInfo!$B$1)*(EnemyInfoCasual!L82+1)</f>
        <v>4779</v>
      </c>
      <c r="D22" s="20">
        <f>(B22+(IF(EnemyInfoCasual!I82=1,PlayerInfo!$B$5,0))+PlayerInfo!$B$6)*(PlayerInfo!$B$1)*(EnemyInfoCasual!L82+1)*EnemyInfoCasual!H82</f>
        <v>4779</v>
      </c>
      <c r="E22" s="20">
        <f>(B22+(IF(EnemyInfoCasual!I82=1,PlayerInfo!$B$5,0))+PlayerInfo!$B$6+PlayerInfo!$B$7)*(PlayerInfo!$B$1)*(EnemyInfoCasual!L82+1)*1.2*EnemyInfoCasual!H82</f>
        <v>5734.8</v>
      </c>
      <c r="F22" s="21">
        <f t="shared" si="0"/>
        <v>9.0727272727272726E-2</v>
      </c>
      <c r="G22" s="21">
        <f>MIN((($B$4+(IF(EnemyInfoCasual!$C82=1,0.05,0))-($B$4*(IF(EnemyInfoCasual!$C82=1,0.05,0))))*PlayerInfo!$B$3)*EnemyInfoCasual!H82,1)</f>
        <v>0.13040000000000002</v>
      </c>
      <c r="H22" s="21">
        <f>MIN((($B$5+(IF(EnemyInfoCasual!$C82=1,0.005,0))-($B$5*(IF(EnemyInfoCasual!$C82=1,0.005,0))))*PlayerInfo!$B$4)*EnemyInfoCasual!H82,1)</f>
        <v>0.01</v>
      </c>
      <c r="I22" s="21">
        <f>MIN((($B$6+(IF(EnemyInfoCasual!$C82=1,0.005,0))-($B$6*(IF(EnemyInfoCasual!$C82=1,0.005,0))))*PlayerInfo!$B$4)*EnemyInfoCasual!H82,1)</f>
        <v>2.1939999999999998E-2</v>
      </c>
      <c r="J22" s="21">
        <f t="shared" si="1"/>
        <v>0.86090399999999989</v>
      </c>
      <c r="K22" s="22">
        <f t="shared" si="2"/>
        <v>0.85052097599999998</v>
      </c>
      <c r="L22" s="23">
        <f t="shared" si="3"/>
        <v>4794.7898159999995</v>
      </c>
      <c r="M22" s="16">
        <f t="shared" si="4"/>
        <v>6257.7357131952012</v>
      </c>
      <c r="N22" s="16">
        <f>EnemyInfoCasual!F82</f>
        <v>855</v>
      </c>
      <c r="O22" s="16">
        <f>N22*PlayerInfo!$B$10</f>
        <v>855</v>
      </c>
      <c r="P22" s="16">
        <f>N22*PlayerInfo!$B$10*1.2*EnemyInfoCasual!H82</f>
        <v>1026</v>
      </c>
      <c r="Q22" s="16">
        <f>N22*PlayerInfo!$B$10*1.2*1.5*EnemyInfoCasual!H82</f>
        <v>1539</v>
      </c>
      <c r="R22" s="16">
        <f t="shared" si="5"/>
        <v>885.25331999999992</v>
      </c>
      <c r="S22" s="16">
        <f t="shared" si="6"/>
        <v>1431.6023911680002</v>
      </c>
      <c r="T22" s="16">
        <f>EnemyInfoCasual!G82</f>
        <v>600</v>
      </c>
      <c r="U22" s="16">
        <f>T22*PlayerInfo!$B$11</f>
        <v>600</v>
      </c>
      <c r="V22" s="16">
        <f>T22*PlayerInfo!$B$11*1.2*EnemyInfoCasual!H82</f>
        <v>720</v>
      </c>
      <c r="W22" s="16">
        <f>T22*PlayerInfo!$B$11*1.2*1.5*EnemyInfoCasual!H82</f>
        <v>1080</v>
      </c>
      <c r="X22" s="16">
        <f t="shared" si="7"/>
        <v>621.23039999999992</v>
      </c>
      <c r="Y22" s="16">
        <f t="shared" si="8"/>
        <v>1004.6332569599999</v>
      </c>
      <c r="Z22" s="20"/>
    </row>
    <row r="23" spans="1:26">
      <c r="A23" s="4" t="s">
        <v>108</v>
      </c>
      <c r="B23" s="20">
        <f>EnemyInfoCasual!E83</f>
        <v>9440</v>
      </c>
      <c r="C23" s="20">
        <f>(B23+(IF(EnemyInfoCasual!I83=1,PlayerInfo!$B$5,0)))*(PlayerInfo!$B$1)*(EnemyInfoCasual!L83+1)</f>
        <v>15292.800000000001</v>
      </c>
      <c r="D23" s="20">
        <f>(B23+(IF(EnemyInfoCasual!I83=1,PlayerInfo!$B$5,0))+PlayerInfo!$B$6)*(PlayerInfo!$B$1)*(EnemyInfoCasual!L83+1)*EnemyInfoCasual!H83</f>
        <v>15292.800000000001</v>
      </c>
      <c r="E23" s="20">
        <f>(B23+(IF(EnemyInfoCasual!I83=1,PlayerInfo!$B$5,0))+PlayerInfo!$B$6+PlayerInfo!$B$7)*(PlayerInfo!$B$1)*(EnemyInfoCasual!L83+1)*1.2*EnemyInfoCasual!H83</f>
        <v>18351.36</v>
      </c>
      <c r="F23" s="21">
        <f t="shared" si="0"/>
        <v>9.0727272727272726E-2</v>
      </c>
      <c r="G23" s="21">
        <f>MIN((($B$4+(IF(EnemyInfoCasual!$C83=1,0.05,0))-($B$4*(IF(EnemyInfoCasual!$C83=1,0.05,0))))*PlayerInfo!$B$3)*EnemyInfoCasual!H83,1)</f>
        <v>0.13040000000000002</v>
      </c>
      <c r="H23" s="21">
        <f>MIN((($B$5+(IF(EnemyInfoCasual!$C83=1,0.005,0))-($B$5*(IF(EnemyInfoCasual!$C83=1,0.005,0))))*PlayerInfo!$B$4)*EnemyInfoCasual!H83,1)</f>
        <v>0.01</v>
      </c>
      <c r="I23" s="21">
        <f>MIN((($B$6+(IF(EnemyInfoCasual!$C83=1,0.005,0))-($B$6*(IF(EnemyInfoCasual!$C83=1,0.005,0))))*PlayerInfo!$B$4)*EnemyInfoCasual!H83,1)</f>
        <v>2.1939999999999998E-2</v>
      </c>
      <c r="J23" s="21">
        <f t="shared" si="1"/>
        <v>0.86090399999999989</v>
      </c>
      <c r="K23" s="22">
        <f t="shared" si="2"/>
        <v>0.85052097599999998</v>
      </c>
      <c r="L23" s="23">
        <f t="shared" si="3"/>
        <v>15343.3274112</v>
      </c>
      <c r="M23" s="16">
        <f t="shared" si="4"/>
        <v>20024.754282224643</v>
      </c>
      <c r="N23" s="16">
        <f>EnemyInfoCasual!F83</f>
        <v>3660</v>
      </c>
      <c r="O23" s="16">
        <f>N23*PlayerInfo!$B$10</f>
        <v>3660</v>
      </c>
      <c r="P23" s="16">
        <f>N23*PlayerInfo!$B$10*1.2*EnemyInfoCasual!H83</f>
        <v>4392</v>
      </c>
      <c r="Q23" s="16">
        <f>N23*PlayerInfo!$B$10*1.2*1.5*EnemyInfoCasual!H83</f>
        <v>6588</v>
      </c>
      <c r="R23" s="16">
        <f t="shared" si="5"/>
        <v>3789.5054399999999</v>
      </c>
      <c r="S23" s="16">
        <f t="shared" si="6"/>
        <v>6128.2628674560001</v>
      </c>
      <c r="T23" s="16">
        <f>EnemyInfoCasual!G83</f>
        <v>2800</v>
      </c>
      <c r="U23" s="16">
        <f>T23*PlayerInfo!$B$11</f>
        <v>2800</v>
      </c>
      <c r="V23" s="16">
        <f>T23*PlayerInfo!$B$11*1.2*EnemyInfoCasual!H83</f>
        <v>3360</v>
      </c>
      <c r="W23" s="16">
        <f>T23*PlayerInfo!$B$11*1.2*1.5*EnemyInfoCasual!H83</f>
        <v>5040</v>
      </c>
      <c r="X23" s="16">
        <f t="shared" si="7"/>
        <v>2899.0752000000002</v>
      </c>
      <c r="Y23" s="16">
        <f t="shared" si="8"/>
        <v>4688.28853248</v>
      </c>
      <c r="Z23" s="20"/>
    </row>
    <row r="24" spans="1:26">
      <c r="A24" s="24" t="s">
        <v>24</v>
      </c>
      <c r="B24">
        <f>EnemyInfoCasual!E$488</f>
        <v>10000</v>
      </c>
      <c r="C24">
        <v>0</v>
      </c>
      <c r="D24">
        <v>0</v>
      </c>
      <c r="E24">
        <f>(B24+(IF(EnemyInfoCasual!I$488=1,PlayerInfo!$B$5,0))+PlayerInfo!$B$6+PlayerInfo!$B$7)*(PlayerInfo!$B$1)*(EnemyInfoCasual!L$488+1)*1.2*EnemyInfoCasual!H$488</f>
        <v>19440</v>
      </c>
      <c r="F24" s="21">
        <v>2E-3</v>
      </c>
      <c r="G24" s="21">
        <v>0</v>
      </c>
      <c r="H24" s="21">
        <v>1</v>
      </c>
      <c r="I24" s="21">
        <v>1</v>
      </c>
      <c r="J24" s="21">
        <f>(1*(1-G24)*(1-H24))</f>
        <v>0</v>
      </c>
      <c r="K24" s="22">
        <f>(1*(1-G24)*(1-I24))</f>
        <v>0</v>
      </c>
      <c r="L24" s="23">
        <f>(J24*C24)+(G24*D24)+(H24*E24)</f>
        <v>19440</v>
      </c>
      <c r="M24" s="16">
        <f t="shared" si="4"/>
        <v>25272</v>
      </c>
      <c r="N24" s="16">
        <f>EnemyInfoCasual!F488</f>
        <v>10000</v>
      </c>
      <c r="O24" s="16">
        <v>0</v>
      </c>
      <c r="P24" s="16">
        <v>0</v>
      </c>
      <c r="Q24" s="16">
        <f>N24*PlayerInfo!$B$10*1.2*1.5*EnemyInfoCasual!H488</f>
        <v>18000</v>
      </c>
      <c r="R24" s="16">
        <f t="shared" si="5"/>
        <v>18000</v>
      </c>
      <c r="S24" s="16">
        <f t="shared" si="6"/>
        <v>28800</v>
      </c>
      <c r="T24" s="16">
        <f>EnemyInfoCasual!G488</f>
        <v>10000</v>
      </c>
      <c r="U24" s="16">
        <v>0</v>
      </c>
      <c r="V24" s="16">
        <v>0</v>
      </c>
      <c r="W24" s="16">
        <f>T24*PlayerInfo!$B$11*1.2*1.5*EnemyInfoCasual!H488</f>
        <v>18000</v>
      </c>
      <c r="X24" s="16">
        <f t="shared" si="7"/>
        <v>18000</v>
      </c>
      <c r="Y24" s="16">
        <f t="shared" si="8"/>
        <v>28800</v>
      </c>
      <c r="Z24" s="20" t="s">
        <v>576</v>
      </c>
    </row>
    <row r="25" spans="1:26">
      <c r="F25" s="13"/>
      <c r="N25" s="16"/>
      <c r="O25" s="16"/>
      <c r="P25" s="16"/>
      <c r="Q25" s="16"/>
      <c r="R25" s="16"/>
      <c r="S25" s="16"/>
      <c r="T25" s="16"/>
      <c r="U25" s="16"/>
      <c r="V25" s="16"/>
      <c r="W25" s="16"/>
      <c r="X25" s="16"/>
      <c r="Y25" s="16"/>
    </row>
    <row r="26" spans="1:26"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6"/>
    </row>
    <row r="27" spans="1:26">
      <c r="A27" t="s">
        <v>686</v>
      </c>
      <c r="B27" t="s">
        <v>10</v>
      </c>
      <c r="C27" t="s">
        <v>671</v>
      </c>
      <c r="D27" t="s">
        <v>672</v>
      </c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</row>
    <row r="28" spans="1:26">
      <c r="A28" t="s">
        <v>598</v>
      </c>
      <c r="B28" s="17">
        <f>SUMPRODUCT(F$13:F24,L$13:L24)</f>
        <v>5468.4970324520737</v>
      </c>
      <c r="C28" s="17">
        <f>SUMPRODUCT($F$13:$F24,R$13:R24)</f>
        <v>1123.7970205963636</v>
      </c>
      <c r="D28" s="17">
        <f>SUMPRODUCT($F$13:$F24,X$13:X24)</f>
        <v>825.07555898181818</v>
      </c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</row>
    <row r="29" spans="1:26">
      <c r="A29" t="s">
        <v>599</v>
      </c>
      <c r="B29" s="17">
        <f>B28*1.25</f>
        <v>6835.6212905650918</v>
      </c>
      <c r="C29" s="17">
        <f>C28*1.25</f>
        <v>1404.7462757454546</v>
      </c>
      <c r="D29" s="17">
        <f>D28*1.5</f>
        <v>1237.6133384727273</v>
      </c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</row>
    <row r="30" spans="1:26">
      <c r="A30" t="s">
        <v>600</v>
      </c>
      <c r="B30" s="17">
        <f>SUMPRODUCT(F$13:F24,M$13:M24)</f>
        <v>7136.8000647743484</v>
      </c>
      <c r="C30" s="17">
        <f>SUMPRODUCT($F$13:$F24,S$13:S24)</f>
        <v>1816.7493650553947</v>
      </c>
      <c r="D30" s="17">
        <f>SUMPRODUCT($F$13:$F24,Y$13:Y24)</f>
        <v>1333.6668969313741</v>
      </c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</row>
    <row r="31" spans="1:26">
      <c r="A31" s="12" t="s">
        <v>601</v>
      </c>
      <c r="B31" s="17">
        <f>B30*1.25</f>
        <v>8921.000080967935</v>
      </c>
      <c r="C31" s="17">
        <f>C30*1.25</f>
        <v>2270.9367063192435</v>
      </c>
      <c r="D31" s="17">
        <f>D30*1.5</f>
        <v>2000.5003453970612</v>
      </c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</row>
    <row r="32" spans="1:26">
      <c r="A32" s="12"/>
      <c r="B32" s="17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</row>
    <row r="33" spans="1:25">
      <c r="A33" s="12" t="s">
        <v>687</v>
      </c>
      <c r="B33" s="17" t="s">
        <v>10</v>
      </c>
      <c r="C33" t="s">
        <v>671</v>
      </c>
      <c r="D33" t="s">
        <v>672</v>
      </c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</row>
    <row r="34" spans="1:25">
      <c r="A34" t="s">
        <v>598</v>
      </c>
      <c r="B34" s="17">
        <f>B28*$C$9</f>
        <v>6350512.6828475688</v>
      </c>
      <c r="C34" s="17">
        <f t="shared" ref="C34:D37" si="9">C28*$C$9</f>
        <v>1305054.6045635189</v>
      </c>
      <c r="D34" s="17">
        <f t="shared" si="9"/>
        <v>958152.26204340172</v>
      </c>
    </row>
    <row r="35" spans="1:25">
      <c r="A35" t="s">
        <v>599</v>
      </c>
      <c r="B35" s="17">
        <f>B29*$C$9</f>
        <v>7938140.8535594614</v>
      </c>
      <c r="C35" s="17">
        <f t="shared" si="9"/>
        <v>1631318.2557043987</v>
      </c>
      <c r="D35" s="17">
        <f t="shared" si="9"/>
        <v>1437228.3930651026</v>
      </c>
    </row>
    <row r="36" spans="1:25">
      <c r="A36" t="s">
        <v>600</v>
      </c>
      <c r="B36" s="17">
        <f>B30*$C$10</f>
        <v>13260634.959064595</v>
      </c>
      <c r="C36" s="17">
        <f t="shared" si="9"/>
        <v>2109773.4561933614</v>
      </c>
      <c r="D36" s="17">
        <f t="shared" si="9"/>
        <v>1548774.4609525634</v>
      </c>
    </row>
    <row r="37" spans="1:25">
      <c r="A37" s="12" t="s">
        <v>601</v>
      </c>
      <c r="B37" s="17">
        <f>B31*$C$10</f>
        <v>16575793.698830742</v>
      </c>
      <c r="C37" s="17">
        <f t="shared" si="9"/>
        <v>2637216.8202417023</v>
      </c>
      <c r="D37" s="17">
        <f t="shared" si="9"/>
        <v>2323161.6914288453</v>
      </c>
    </row>
    <row r="38" spans="1:25">
      <c r="A38" s="12"/>
    </row>
    <row r="39" spans="1:25">
      <c r="A39" s="4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3"/>
  <sheetViews>
    <sheetView topLeftCell="A2" workbookViewId="0">
      <pane xSplit="1" topLeftCell="T1" activePane="topRight" state="frozen"/>
      <selection pane="topRight" activeCell="Y12" sqref="Y12"/>
    </sheetView>
  </sheetViews>
  <sheetFormatPr baseColWidth="10" defaultRowHeight="15" x14ac:dyDescent="0"/>
  <cols>
    <col min="1" max="1" width="20.6640625" bestFit="1" customWidth="1"/>
    <col min="2" max="2" width="12.83203125" bestFit="1" customWidth="1"/>
    <col min="3" max="3" width="12.1640625" bestFit="1" customWidth="1"/>
    <col min="4" max="4" width="11.83203125" bestFit="1" customWidth="1"/>
    <col min="5" max="5" width="8" bestFit="1" customWidth="1"/>
    <col min="6" max="6" width="8.5" bestFit="1" customWidth="1"/>
    <col min="7" max="7" width="9.1640625" bestFit="1" customWidth="1"/>
    <col min="8" max="8" width="9.33203125" bestFit="1" customWidth="1"/>
    <col min="9" max="9" width="13.83203125" bestFit="1" customWidth="1"/>
    <col min="10" max="10" width="11.5" bestFit="1" customWidth="1"/>
    <col min="11" max="11" width="16.6640625" bestFit="1" customWidth="1"/>
    <col min="12" max="12" width="12.1640625" bestFit="1" customWidth="1"/>
    <col min="13" max="13" width="16.33203125" bestFit="1" customWidth="1"/>
    <col min="14" max="14" width="9.1640625" bestFit="1" customWidth="1"/>
    <col min="15" max="15" width="12.5" bestFit="1" customWidth="1"/>
    <col min="16" max="16" width="9" bestFit="1" customWidth="1"/>
    <col min="17" max="17" width="8.6640625" bestFit="1" customWidth="1"/>
    <col min="18" max="18" width="12.1640625" bestFit="1" customWidth="1"/>
    <col min="19" max="19" width="17.1640625" bestFit="1" customWidth="1"/>
    <col min="20" max="20" width="9.33203125" bestFit="1" customWidth="1"/>
    <col min="21" max="21" width="12.6640625" bestFit="1" customWidth="1"/>
    <col min="22" max="22" width="9.1640625" bestFit="1" customWidth="1"/>
    <col min="23" max="23" width="8.83203125" bestFit="1" customWidth="1"/>
    <col min="24" max="24" width="12.1640625" bestFit="1" customWidth="1"/>
    <col min="25" max="25" width="17.1640625" bestFit="1" customWidth="1"/>
    <col min="26" max="26" width="10.6640625" bestFit="1" customWidth="1"/>
  </cols>
  <sheetData>
    <row r="1" spans="1:26">
      <c r="B1" t="s">
        <v>580</v>
      </c>
      <c r="C1" t="s">
        <v>581</v>
      </c>
    </row>
    <row r="2" spans="1:26">
      <c r="A2" t="s">
        <v>571</v>
      </c>
      <c r="B2">
        <v>3</v>
      </c>
      <c r="C2">
        <f>B2/PlayerInfo!B2</f>
        <v>3</v>
      </c>
      <c r="E2" s="11"/>
    </row>
    <row r="3" spans="1:26">
      <c r="A3" t="s">
        <v>639</v>
      </c>
      <c r="B3">
        <f>B2/1.6</f>
        <v>1.875</v>
      </c>
      <c r="C3">
        <f>B2/(PlayerInfo!B2+PlayerInfo!B9)</f>
        <v>1.875</v>
      </c>
      <c r="E3" s="11"/>
    </row>
    <row r="4" spans="1:26">
      <c r="A4" t="s">
        <v>562</v>
      </c>
      <c r="B4" s="13">
        <v>1.7000000000000001E-2</v>
      </c>
      <c r="C4" s="13">
        <f>MIN(B4*PlayerInfo!B3,1)</f>
        <v>3.4000000000000002E-2</v>
      </c>
    </row>
    <row r="5" spans="1:26">
      <c r="A5" t="s">
        <v>563</v>
      </c>
      <c r="B5" s="13">
        <v>0</v>
      </c>
      <c r="C5" s="13">
        <f>MIN(B5*PlayerInfo!B4,1)</f>
        <v>0</v>
      </c>
    </row>
    <row r="6" spans="1:26">
      <c r="A6" t="s">
        <v>572</v>
      </c>
      <c r="B6" s="13">
        <v>7.0000000000000001E-3</v>
      </c>
      <c r="C6" s="13">
        <f>MIN(B6*PlayerInfo!B4,1)</f>
        <v>1.4E-2</v>
      </c>
    </row>
    <row r="7" spans="1:26">
      <c r="A7" t="s">
        <v>579</v>
      </c>
      <c r="B7" s="15">
        <f>(1*(1-B4)*(1-B5))</f>
        <v>0.98299999999999998</v>
      </c>
      <c r="C7" s="15">
        <f>(1*(1-C4)*(1-C5))</f>
        <v>0.96599999999999997</v>
      </c>
    </row>
    <row r="8" spans="1:26">
      <c r="A8" t="s">
        <v>582</v>
      </c>
      <c r="B8" s="15">
        <f>(1*(1-B4)*(1-B6))</f>
        <v>0.97611899999999996</v>
      </c>
      <c r="C8" s="15">
        <f>(1*(1-C4)*(1-C6))</f>
        <v>0.95247599999999999</v>
      </c>
    </row>
    <row r="9" spans="1:26">
      <c r="A9" t="s">
        <v>597</v>
      </c>
      <c r="B9">
        <f>PlayerInfo!$B$8/B2</f>
        <v>1200</v>
      </c>
      <c r="C9">
        <f>PlayerInfo!$B$8/C2</f>
        <v>1200</v>
      </c>
    </row>
    <row r="10" spans="1:26">
      <c r="A10" t="s">
        <v>638</v>
      </c>
      <c r="B10">
        <f>PlayerInfo!$B$8/B3</f>
        <v>1920</v>
      </c>
      <c r="C10">
        <f>PlayerInfo!$B$8/C3</f>
        <v>1920</v>
      </c>
    </row>
    <row r="12" spans="1:26">
      <c r="A12" t="s">
        <v>568</v>
      </c>
      <c r="B12" t="s">
        <v>569</v>
      </c>
      <c r="C12" t="s">
        <v>573</v>
      </c>
      <c r="D12" t="s">
        <v>575</v>
      </c>
      <c r="E12" t="s">
        <v>574</v>
      </c>
      <c r="F12" t="s">
        <v>570</v>
      </c>
      <c r="G12" t="s">
        <v>562</v>
      </c>
      <c r="H12" t="s">
        <v>563</v>
      </c>
      <c r="I12" t="s">
        <v>572</v>
      </c>
      <c r="J12" t="s">
        <v>579</v>
      </c>
      <c r="K12" t="s">
        <v>582</v>
      </c>
      <c r="L12" t="s">
        <v>583</v>
      </c>
      <c r="M12" t="s">
        <v>584</v>
      </c>
      <c r="N12" t="s">
        <v>673</v>
      </c>
      <c r="O12" t="s">
        <v>676</v>
      </c>
      <c r="P12" t="s">
        <v>677</v>
      </c>
      <c r="Q12" t="s">
        <v>678</v>
      </c>
      <c r="R12" t="s">
        <v>679</v>
      </c>
      <c r="S12" t="s">
        <v>680</v>
      </c>
      <c r="T12" t="s">
        <v>681</v>
      </c>
      <c r="U12" t="s">
        <v>682</v>
      </c>
      <c r="V12" t="s">
        <v>683</v>
      </c>
      <c r="W12" t="s">
        <v>684</v>
      </c>
      <c r="X12" t="s">
        <v>685</v>
      </c>
      <c r="Y12" t="s">
        <v>690</v>
      </c>
      <c r="Z12" t="s">
        <v>585</v>
      </c>
    </row>
    <row r="13" spans="1:26">
      <c r="A13" s="4" t="s">
        <v>110</v>
      </c>
      <c r="B13">
        <f>EnemyInfoCasual!E84</f>
        <v>3400</v>
      </c>
      <c r="C13">
        <f>(B13+(IF(EnemyInfoCasual!I84=1,PlayerInfo!$B$5,0)))*(PlayerInfo!$B$1)*(EnemyInfoCasual!L84+1)</f>
        <v>6119.9999999999991</v>
      </c>
      <c r="D13">
        <f>(B13+(IF(EnemyInfoCasual!I84=1,PlayerInfo!$B$5,0))+PlayerInfo!$B$6)*(PlayerInfo!$B$1)*(EnemyInfoCasual!L84+1)*EnemyInfoCasual!H84</f>
        <v>6119.9999999999991</v>
      </c>
      <c r="E13">
        <f>(B13+(IF(EnemyInfoCasual!I84=1,PlayerInfo!$B$5,0))+PlayerInfo!$B$6+PlayerInfo!$B$7)*(PlayerInfo!$B$1)*(EnemyInfoCasual!L84+1)*1.2*EnemyInfoCasual!H84</f>
        <v>7343.9999999999991</v>
      </c>
      <c r="F13" s="13">
        <f>(1-F$28)/15</f>
        <v>6.6533333333333333E-2</v>
      </c>
      <c r="G13" s="13">
        <f>MIN((($B$4+(IF(EnemyInfoCasual!$C84=1,0.05,0))-($B$4*(IF(EnemyInfoCasual!$C84=1,0.05,0))))*PlayerInfo!$B$3)*EnemyInfoCasual!H84,1)</f>
        <v>0.1323</v>
      </c>
      <c r="H13" s="13">
        <f>MIN((($B$5+(IF(EnemyInfoCasual!$C84=1,0.005,0))-($B$5*(IF(EnemyInfoCasual!$C84=1,0.005,0))))*PlayerInfo!$B$4)*EnemyInfoCasual!H84,1)</f>
        <v>0.01</v>
      </c>
      <c r="I13" s="13">
        <f>MIN((($B$6+(IF(EnemyInfoCasual!$C84=1,0.005,0))-($B$6*(IF(EnemyInfoCasual!$C84=1,0.005,0))))*PlayerInfo!$B$4)*EnemyInfoCasual!H84,1)</f>
        <v>2.393E-2</v>
      </c>
      <c r="J13" s="13">
        <f>(1*(1-G13)*(1-H13))</f>
        <v>0.85902299999999998</v>
      </c>
      <c r="K13" s="14">
        <f>(1*(1-G13)*(1-I13))</f>
        <v>0.84693593899999997</v>
      </c>
      <c r="L13" s="16">
        <f>(J13*C13)+(G13*D13)+(H13*E13)</f>
        <v>6140.3367599999992</v>
      </c>
      <c r="M13" s="16">
        <f>((K13*C13)+(G13*D13)+(I13*E13))*1.3</f>
        <v>8019.2656266839995</v>
      </c>
      <c r="N13" s="16">
        <f>EnemyInfoCasual!F84</f>
        <v>995</v>
      </c>
      <c r="O13" s="16">
        <f>N13*PlayerInfo!$B$10</f>
        <v>995</v>
      </c>
      <c r="P13" s="16">
        <f>N13*PlayerInfo!$B$10*1.2*EnemyInfoCasual!H84</f>
        <v>1194</v>
      </c>
      <c r="Q13" s="16">
        <f>N13*PlayerInfo!$B$10*1.2*1.5*EnemyInfoCasual!H84</f>
        <v>1791</v>
      </c>
      <c r="R13" s="16">
        <f>(J13*O13)+(G13*P13)+(H13*Q13)</f>
        <v>1030.6040850000002</v>
      </c>
      <c r="S13" s="16">
        <f>((K13*O13)+(G13*P13)+(I13*Q13))*1.6</f>
        <v>1669.641742888</v>
      </c>
      <c r="T13" s="16">
        <f>EnemyInfoCasual!G84</f>
        <v>800</v>
      </c>
      <c r="U13" s="16">
        <f>T13*PlayerInfo!$B$11</f>
        <v>800</v>
      </c>
      <c r="V13" s="16">
        <f>T13*PlayerInfo!$B$11*1.2*EnemyInfoCasual!H84</f>
        <v>960</v>
      </c>
      <c r="W13" s="16">
        <f>T13*PlayerInfo!$B$11*1.2*1.5*EnemyInfoCasual!H84</f>
        <v>1440</v>
      </c>
      <c r="X13" s="16">
        <f>(J13*U13)+(G13*V13)+(H13*W13)</f>
        <v>828.62639999999999</v>
      </c>
      <c r="Y13" s="16">
        <f>((K13*U13)+(G13*V13)+(I13*W13))*1.6</f>
        <v>1342.4255219200002</v>
      </c>
    </row>
    <row r="14" spans="1:26">
      <c r="A14" s="4" t="s">
        <v>111</v>
      </c>
      <c r="B14">
        <f>EnemyInfoCasual!E85</f>
        <v>3450</v>
      </c>
      <c r="C14">
        <f>(B14+(IF(EnemyInfoCasual!I85=1,PlayerInfo!$B$5,0)))*(PlayerInfo!$B$1)*(EnemyInfoCasual!L85+1)</f>
        <v>6209.9999999999991</v>
      </c>
      <c r="D14">
        <f>(B14+(IF(EnemyInfoCasual!I85=1,PlayerInfo!$B$5,0))+PlayerInfo!$B$6)*(PlayerInfo!$B$1)*(EnemyInfoCasual!L85+1)*EnemyInfoCasual!H85</f>
        <v>6209.9999999999991</v>
      </c>
      <c r="E14">
        <f>(B14+(IF(EnemyInfoCasual!I85=1,PlayerInfo!$B$5,0))+PlayerInfo!$B$6+PlayerInfo!$B$7)*(PlayerInfo!$B$1)*(EnemyInfoCasual!L85+1)*1.2*EnemyInfoCasual!H85</f>
        <v>7451.9999999999982</v>
      </c>
      <c r="F14" s="13">
        <f t="shared" ref="F14:F27" si="0">(1-F$28)/15</f>
        <v>6.6533333333333333E-2</v>
      </c>
      <c r="G14" s="13">
        <f>MIN((($B$4+(IF(EnemyInfoCasual!$C85=1,0.05,0))-($B$4*(IF(EnemyInfoCasual!$C85=1,0.05,0))))*PlayerInfo!$B$3)*EnemyInfoCasual!H85,1)</f>
        <v>0.1323</v>
      </c>
      <c r="H14" s="13">
        <f>MIN((($B$5+(IF(EnemyInfoCasual!$C85=1,0.005,0))-($B$5*(IF(EnemyInfoCasual!$C85=1,0.005,0))))*PlayerInfo!$B$4)*EnemyInfoCasual!H85,1)</f>
        <v>0.01</v>
      </c>
      <c r="I14" s="13">
        <f>MIN((($B$6+(IF(EnemyInfoCasual!$C85=1,0.005,0))-($B$6*(IF(EnemyInfoCasual!$C85=1,0.005,0))))*PlayerInfo!$B$4)*EnemyInfoCasual!H85,1)</f>
        <v>2.393E-2</v>
      </c>
      <c r="J14" s="13">
        <f t="shared" ref="J14:J27" si="1">(1*(1-G14)*(1-H14))</f>
        <v>0.85902299999999998</v>
      </c>
      <c r="K14" s="14">
        <f t="shared" ref="K14:K27" si="2">(1*(1-G14)*(1-I14))</f>
        <v>0.84693593899999997</v>
      </c>
      <c r="L14" s="16">
        <f t="shared" ref="L14:L27" si="3">(J14*C14)+(G14*D14)+(H14*E14)</f>
        <v>6230.6358299999993</v>
      </c>
      <c r="M14" s="16">
        <f t="shared" ref="M14:M28" si="4">((K14*C14)+(G14*D14)+(I14*E14))*1.3</f>
        <v>8137.1960035469983</v>
      </c>
      <c r="N14" s="16">
        <f>EnemyInfoCasual!F85</f>
        <v>1010</v>
      </c>
      <c r="O14" s="16">
        <f>N14*PlayerInfo!$B$10</f>
        <v>1010</v>
      </c>
      <c r="P14" s="16">
        <f>N14*PlayerInfo!$B$10*1.2*EnemyInfoCasual!H85</f>
        <v>1212</v>
      </c>
      <c r="Q14" s="16">
        <f>N14*PlayerInfo!$B$10*1.2*1.5*EnemyInfoCasual!H85</f>
        <v>1818</v>
      </c>
      <c r="R14" s="16">
        <f t="shared" ref="R14:R28" si="5">(J14*O14)+(G14*P14)+(H14*Q14)</f>
        <v>1046.1408300000001</v>
      </c>
      <c r="S14" s="16">
        <f t="shared" ref="S14:S28" si="6">((K14*O14)+(G14*P14)+(I14*Q14))*1.6</f>
        <v>1694.8122214240002</v>
      </c>
      <c r="T14" s="16">
        <f>EnemyInfoCasual!G85</f>
        <v>800</v>
      </c>
      <c r="U14" s="16">
        <f>T14*PlayerInfo!$B$11</f>
        <v>800</v>
      </c>
      <c r="V14" s="16">
        <f>T14*PlayerInfo!$B$11*1.2*EnemyInfoCasual!H85</f>
        <v>960</v>
      </c>
      <c r="W14" s="16">
        <f>T14*PlayerInfo!$B$11*1.2*1.5*EnemyInfoCasual!H85</f>
        <v>1440</v>
      </c>
      <c r="X14" s="16">
        <f t="shared" ref="X14:X28" si="7">(J14*U14)+(G14*V14)+(H14*W14)</f>
        <v>828.62639999999999</v>
      </c>
      <c r="Y14" s="16">
        <f t="shared" ref="Y14:Y28" si="8">((K14*U14)+(G14*V14)+(I14*W14))*1.6</f>
        <v>1342.4255219200002</v>
      </c>
    </row>
    <row r="15" spans="1:26">
      <c r="A15" s="4" t="s">
        <v>112</v>
      </c>
      <c r="B15">
        <f>EnemyInfoCasual!E86</f>
        <v>3510</v>
      </c>
      <c r="C15">
        <f>(B15+(IF(EnemyInfoCasual!I86=1,PlayerInfo!$B$5,0)))*(PlayerInfo!$B$1)*(EnemyInfoCasual!L86+1)</f>
        <v>6317.9999999999991</v>
      </c>
      <c r="D15">
        <f>(B15+(IF(EnemyInfoCasual!I86=1,PlayerInfo!$B$5,0))+PlayerInfo!$B$6)*(PlayerInfo!$B$1)*(EnemyInfoCasual!L86+1)*EnemyInfoCasual!H86</f>
        <v>6317.9999999999991</v>
      </c>
      <c r="E15">
        <f>(B15+(IF(EnemyInfoCasual!I86=1,PlayerInfo!$B$5,0))+PlayerInfo!$B$6+PlayerInfo!$B$7)*(PlayerInfo!$B$1)*(EnemyInfoCasual!L86+1)*1.2*EnemyInfoCasual!H86</f>
        <v>7581.5999999999985</v>
      </c>
      <c r="F15" s="13">
        <f t="shared" si="0"/>
        <v>6.6533333333333333E-2</v>
      </c>
      <c r="G15" s="13">
        <f>MIN((($B$4+(IF(EnemyInfoCasual!$C86=1,0.05,0))-($B$4*(IF(EnemyInfoCasual!$C86=1,0.05,0))))*PlayerInfo!$B$3)*EnemyInfoCasual!H86,1)</f>
        <v>0.1323</v>
      </c>
      <c r="H15" s="13">
        <f>MIN((($B$5+(IF(EnemyInfoCasual!$C86=1,0.005,0))-($B$5*(IF(EnemyInfoCasual!$C86=1,0.005,0))))*PlayerInfo!$B$4)*EnemyInfoCasual!H86,1)</f>
        <v>0.01</v>
      </c>
      <c r="I15" s="13">
        <f>MIN((($B$6+(IF(EnemyInfoCasual!$C86=1,0.005,0))-($B$6*(IF(EnemyInfoCasual!$C86=1,0.005,0))))*PlayerInfo!$B$4)*EnemyInfoCasual!H86,1)</f>
        <v>2.393E-2</v>
      </c>
      <c r="J15" s="13">
        <f t="shared" si="1"/>
        <v>0.85902299999999998</v>
      </c>
      <c r="K15" s="14">
        <f t="shared" si="2"/>
        <v>0.84693593899999997</v>
      </c>
      <c r="L15" s="16">
        <f t="shared" si="3"/>
        <v>6338.9947139999986</v>
      </c>
      <c r="M15" s="16">
        <f t="shared" si="4"/>
        <v>8278.7124557825991</v>
      </c>
      <c r="N15" s="16">
        <f>EnemyInfoCasual!F86</f>
        <v>1020</v>
      </c>
      <c r="O15" s="16">
        <f>N15*PlayerInfo!$B$10</f>
        <v>1020</v>
      </c>
      <c r="P15" s="16">
        <f>N15*PlayerInfo!$B$10*1.2*EnemyInfoCasual!H86</f>
        <v>1224</v>
      </c>
      <c r="Q15" s="16">
        <f>N15*PlayerInfo!$B$10*1.2*1.5*EnemyInfoCasual!H86</f>
        <v>1836</v>
      </c>
      <c r="R15" s="16">
        <f t="shared" si="5"/>
        <v>1056.49866</v>
      </c>
      <c r="S15" s="16">
        <f t="shared" si="6"/>
        <v>1711.5925404480004</v>
      </c>
      <c r="T15" s="16">
        <f>EnemyInfoCasual!G86</f>
        <v>800</v>
      </c>
      <c r="U15" s="16">
        <f>T15*PlayerInfo!$B$11</f>
        <v>800</v>
      </c>
      <c r="V15" s="16">
        <f>T15*PlayerInfo!$B$11*1.2*EnemyInfoCasual!H86</f>
        <v>960</v>
      </c>
      <c r="W15" s="16">
        <f>T15*PlayerInfo!$B$11*1.2*1.5*EnemyInfoCasual!H86</f>
        <v>1440</v>
      </c>
      <c r="X15" s="16">
        <f t="shared" si="7"/>
        <v>828.62639999999999</v>
      </c>
      <c r="Y15" s="16">
        <f t="shared" si="8"/>
        <v>1342.4255219200002</v>
      </c>
    </row>
    <row r="16" spans="1:26">
      <c r="A16" s="4" t="s">
        <v>113</v>
      </c>
      <c r="B16">
        <f>EnemyInfoCasual!E87</f>
        <v>3560</v>
      </c>
      <c r="C16">
        <f>(B16+(IF(EnemyInfoCasual!I87=1,PlayerInfo!$B$5,0)))*(PlayerInfo!$B$1)*(EnemyInfoCasual!L87+1)</f>
        <v>6407.9999999999991</v>
      </c>
      <c r="D16">
        <f>(B16+(IF(EnemyInfoCasual!I87=1,PlayerInfo!$B$5,0))+PlayerInfo!$B$6)*(PlayerInfo!$B$1)*(EnemyInfoCasual!L87+1)*EnemyInfoCasual!H87</f>
        <v>6407.9999999999991</v>
      </c>
      <c r="E16">
        <f>(B16+(IF(EnemyInfoCasual!I87=1,PlayerInfo!$B$5,0))+PlayerInfo!$B$6+PlayerInfo!$B$7)*(PlayerInfo!$B$1)*(EnemyInfoCasual!L87+1)*1.2*EnemyInfoCasual!H87</f>
        <v>7689.5999999999985</v>
      </c>
      <c r="F16" s="13">
        <f t="shared" si="0"/>
        <v>6.6533333333333333E-2</v>
      </c>
      <c r="G16" s="13">
        <f>MIN((($B$4+(IF(EnemyInfoCasual!$C87=1,0.05,0))-($B$4*(IF(EnemyInfoCasual!$C87=1,0.05,0))))*PlayerInfo!$B$3)*EnemyInfoCasual!H87,1)</f>
        <v>0.1323</v>
      </c>
      <c r="H16" s="13">
        <f>MIN((($B$5+(IF(EnemyInfoCasual!$C87=1,0.005,0))-($B$5*(IF(EnemyInfoCasual!$C87=1,0.005,0))))*PlayerInfo!$B$4)*EnemyInfoCasual!H87,1)</f>
        <v>0.01</v>
      </c>
      <c r="I16" s="13">
        <f>MIN((($B$6+(IF(EnemyInfoCasual!$C87=1,0.005,0))-($B$6*(IF(EnemyInfoCasual!$C87=1,0.005,0))))*PlayerInfo!$B$4)*EnemyInfoCasual!H87,1)</f>
        <v>2.393E-2</v>
      </c>
      <c r="J16" s="13">
        <f t="shared" si="1"/>
        <v>0.85902299999999998</v>
      </c>
      <c r="K16" s="14">
        <f t="shared" si="2"/>
        <v>0.84693593899999997</v>
      </c>
      <c r="L16" s="16">
        <f t="shared" si="3"/>
        <v>6429.2937839999986</v>
      </c>
      <c r="M16" s="16">
        <f t="shared" si="4"/>
        <v>8396.6428326455989</v>
      </c>
      <c r="N16" s="16">
        <f>EnemyInfoCasual!F87</f>
        <v>1040</v>
      </c>
      <c r="O16" s="16">
        <f>N16*PlayerInfo!$B$10</f>
        <v>1040</v>
      </c>
      <c r="P16" s="16">
        <f>N16*PlayerInfo!$B$10*1.2*EnemyInfoCasual!H87</f>
        <v>1248</v>
      </c>
      <c r="Q16" s="16">
        <f>N16*PlayerInfo!$B$10*1.2*1.5*EnemyInfoCasual!H87</f>
        <v>1872</v>
      </c>
      <c r="R16" s="16">
        <f t="shared" si="5"/>
        <v>1077.21432</v>
      </c>
      <c r="S16" s="16">
        <f t="shared" si="6"/>
        <v>1745.1531784959998</v>
      </c>
      <c r="T16" s="16">
        <f>EnemyInfoCasual!G87</f>
        <v>800</v>
      </c>
      <c r="U16" s="16">
        <f>T16*PlayerInfo!$B$11</f>
        <v>800</v>
      </c>
      <c r="V16" s="16">
        <f>T16*PlayerInfo!$B$11*1.2*EnemyInfoCasual!H87</f>
        <v>960</v>
      </c>
      <c r="W16" s="16">
        <f>T16*PlayerInfo!$B$11*1.2*1.5*EnemyInfoCasual!H87</f>
        <v>1440</v>
      </c>
      <c r="X16" s="16">
        <f t="shared" si="7"/>
        <v>828.62639999999999</v>
      </c>
      <c r="Y16" s="16">
        <f t="shared" si="8"/>
        <v>1342.4255219200002</v>
      </c>
    </row>
    <row r="17" spans="1:26">
      <c r="A17" s="4" t="s">
        <v>115</v>
      </c>
      <c r="B17">
        <f>EnemyInfoCasual!E88</f>
        <v>3610</v>
      </c>
      <c r="C17">
        <f>(B17+(IF(EnemyInfoCasual!I88=1,PlayerInfo!$B$5,0)))*(PlayerInfo!$B$1)*(EnemyInfoCasual!L88+1)</f>
        <v>6497.9999999999991</v>
      </c>
      <c r="D17">
        <f>(B17+(IF(EnemyInfoCasual!I88=1,PlayerInfo!$B$5,0))+PlayerInfo!$B$6)*(PlayerInfo!$B$1)*(EnemyInfoCasual!L88+1)*EnemyInfoCasual!H88</f>
        <v>6497.9999999999991</v>
      </c>
      <c r="E17">
        <f>(B17+(IF(EnemyInfoCasual!I88=1,PlayerInfo!$B$5,0))+PlayerInfo!$B$6+PlayerInfo!$B$7)*(PlayerInfo!$B$1)*(EnemyInfoCasual!L88+1)*1.2*EnemyInfoCasual!H88</f>
        <v>7797.5999999999985</v>
      </c>
      <c r="F17" s="13">
        <f t="shared" si="0"/>
        <v>6.6533333333333333E-2</v>
      </c>
      <c r="G17" s="13">
        <f>MIN((($B$4+(IF(EnemyInfoCasual!$C88=1,0.05,0))-($B$4*(IF(EnemyInfoCasual!$C88=1,0.05,0))))*PlayerInfo!$B$3)*EnemyInfoCasual!H88,1)</f>
        <v>0.1323</v>
      </c>
      <c r="H17" s="13">
        <f>MIN((($B$5+(IF(EnemyInfoCasual!$C88=1,0.005,0))-($B$5*(IF(EnemyInfoCasual!$C88=1,0.005,0))))*PlayerInfo!$B$4)*EnemyInfoCasual!H88,1)</f>
        <v>0.01</v>
      </c>
      <c r="I17" s="13">
        <f>MIN((($B$6+(IF(EnemyInfoCasual!$C88=1,0.005,0))-($B$6*(IF(EnemyInfoCasual!$C88=1,0.005,0))))*PlayerInfo!$B$4)*EnemyInfoCasual!H88,1)</f>
        <v>2.393E-2</v>
      </c>
      <c r="J17" s="13">
        <f t="shared" si="1"/>
        <v>0.85902299999999998</v>
      </c>
      <c r="K17" s="14">
        <f t="shared" si="2"/>
        <v>0.84693593899999997</v>
      </c>
      <c r="L17" s="16">
        <f t="shared" si="3"/>
        <v>6519.5928539999977</v>
      </c>
      <c r="M17" s="16">
        <f t="shared" si="4"/>
        <v>8514.5732095085987</v>
      </c>
      <c r="N17" s="16">
        <f>EnemyInfoCasual!F88</f>
        <v>1060</v>
      </c>
      <c r="O17" s="16">
        <f>N17*PlayerInfo!$B$10</f>
        <v>1060</v>
      </c>
      <c r="P17" s="16">
        <f>N17*PlayerInfo!$B$10*1.2*EnemyInfoCasual!H88</f>
        <v>1272</v>
      </c>
      <c r="Q17" s="16">
        <f>N17*PlayerInfo!$B$10*1.2*1.5*EnemyInfoCasual!H88</f>
        <v>1908</v>
      </c>
      <c r="R17" s="16">
        <f t="shared" si="5"/>
        <v>1097.9299799999999</v>
      </c>
      <c r="S17" s="16">
        <f t="shared" si="6"/>
        <v>1778.7138165440001</v>
      </c>
      <c r="T17" s="16">
        <f>EnemyInfoCasual!G88</f>
        <v>900</v>
      </c>
      <c r="U17" s="16">
        <f>T17*PlayerInfo!$B$11</f>
        <v>900</v>
      </c>
      <c r="V17" s="16">
        <f>T17*PlayerInfo!$B$11*1.2*EnemyInfoCasual!H88</f>
        <v>1080</v>
      </c>
      <c r="W17" s="16">
        <f>T17*PlayerInfo!$B$11*1.2*1.5*EnemyInfoCasual!H88</f>
        <v>1620</v>
      </c>
      <c r="X17" s="16">
        <f t="shared" si="7"/>
        <v>932.2047</v>
      </c>
      <c r="Y17" s="16">
        <f t="shared" si="8"/>
        <v>1510.2287121600002</v>
      </c>
    </row>
    <row r="18" spans="1:26">
      <c r="A18" s="4" t="s">
        <v>116</v>
      </c>
      <c r="B18">
        <f>EnemyInfoCasual!E89</f>
        <v>3670</v>
      </c>
      <c r="C18">
        <f>(B18+(IF(EnemyInfoCasual!I89=1,PlayerInfo!$B$5,0)))*(PlayerInfo!$B$1)*(EnemyInfoCasual!L89+1)</f>
        <v>6605.9999999999991</v>
      </c>
      <c r="D18">
        <f>(B18+(IF(EnemyInfoCasual!I89=1,PlayerInfo!$B$5,0))+PlayerInfo!$B$6)*(PlayerInfo!$B$1)*(EnemyInfoCasual!L89+1)*EnemyInfoCasual!H89</f>
        <v>6605.9999999999991</v>
      </c>
      <c r="E18">
        <f>(B18+(IF(EnemyInfoCasual!I89=1,PlayerInfo!$B$5,0))+PlayerInfo!$B$6+PlayerInfo!$B$7)*(PlayerInfo!$B$1)*(EnemyInfoCasual!L89+1)*1.2*EnemyInfoCasual!H89</f>
        <v>7927.1999999999989</v>
      </c>
      <c r="F18" s="13">
        <f t="shared" si="0"/>
        <v>6.6533333333333333E-2</v>
      </c>
      <c r="G18" s="13">
        <f>MIN((($B$4+(IF(EnemyInfoCasual!$C89=1,0.05,0))-($B$4*(IF(EnemyInfoCasual!$C89=1,0.05,0))))*PlayerInfo!$B$3)*EnemyInfoCasual!H89,1)</f>
        <v>0.1323</v>
      </c>
      <c r="H18" s="13">
        <f>MIN((($B$5+(IF(EnemyInfoCasual!$C89=1,0.005,0))-($B$5*(IF(EnemyInfoCasual!$C89=1,0.005,0))))*PlayerInfo!$B$4)*EnemyInfoCasual!H89,1)</f>
        <v>0.01</v>
      </c>
      <c r="I18" s="13">
        <f>MIN((($B$6+(IF(EnemyInfoCasual!$C89=1,0.005,0))-($B$6*(IF(EnemyInfoCasual!$C89=1,0.005,0))))*PlayerInfo!$B$4)*EnemyInfoCasual!H89,1)</f>
        <v>2.393E-2</v>
      </c>
      <c r="J18" s="13">
        <f t="shared" si="1"/>
        <v>0.85902299999999998</v>
      </c>
      <c r="K18" s="14">
        <f t="shared" si="2"/>
        <v>0.84693593899999997</v>
      </c>
      <c r="L18" s="16">
        <f t="shared" si="3"/>
        <v>6627.9517379999988</v>
      </c>
      <c r="M18" s="16">
        <f t="shared" si="4"/>
        <v>8656.0896617441995</v>
      </c>
      <c r="N18" s="16">
        <f>EnemyInfoCasual!F89</f>
        <v>1070</v>
      </c>
      <c r="O18" s="16">
        <f>N18*PlayerInfo!$B$10</f>
        <v>1070</v>
      </c>
      <c r="P18" s="16">
        <f>N18*PlayerInfo!$B$10*1.2*EnemyInfoCasual!H89</f>
        <v>1284</v>
      </c>
      <c r="Q18" s="16">
        <f>N18*PlayerInfo!$B$10*1.2*1.5*EnemyInfoCasual!H89</f>
        <v>1926</v>
      </c>
      <c r="R18" s="16">
        <f t="shared" si="5"/>
        <v>1108.28781</v>
      </c>
      <c r="S18" s="16">
        <f t="shared" si="6"/>
        <v>1795.494135568</v>
      </c>
      <c r="T18" s="16">
        <f>EnemyInfoCasual!G89</f>
        <v>900</v>
      </c>
      <c r="U18" s="16">
        <f>T18*PlayerInfo!$B$11</f>
        <v>900</v>
      </c>
      <c r="V18" s="16">
        <f>T18*PlayerInfo!$B$11*1.2*EnemyInfoCasual!H89</f>
        <v>1080</v>
      </c>
      <c r="W18" s="16">
        <f>T18*PlayerInfo!$B$11*1.2*1.5*EnemyInfoCasual!H89</f>
        <v>1620</v>
      </c>
      <c r="X18" s="16">
        <f t="shared" si="7"/>
        <v>932.2047</v>
      </c>
      <c r="Y18" s="16">
        <f t="shared" si="8"/>
        <v>1510.2287121600002</v>
      </c>
    </row>
    <row r="19" spans="1:26">
      <c r="A19" s="4" t="s">
        <v>117</v>
      </c>
      <c r="B19">
        <f>EnemyInfoCasual!E90</f>
        <v>3720</v>
      </c>
      <c r="C19">
        <f>(B19+(IF(EnemyInfoCasual!I90=1,PlayerInfo!$B$5,0)))*(PlayerInfo!$B$1)*(EnemyInfoCasual!L90+1)</f>
        <v>6695.9999999999991</v>
      </c>
      <c r="D19">
        <f>(B19+(IF(EnemyInfoCasual!I90=1,PlayerInfo!$B$5,0))+PlayerInfo!$B$6)*(PlayerInfo!$B$1)*(EnemyInfoCasual!L90+1)*EnemyInfoCasual!H90</f>
        <v>6695.9999999999991</v>
      </c>
      <c r="E19">
        <f>(B19+(IF(EnemyInfoCasual!I90=1,PlayerInfo!$B$5,0))+PlayerInfo!$B$6+PlayerInfo!$B$7)*(PlayerInfo!$B$1)*(EnemyInfoCasual!L90+1)*1.2*EnemyInfoCasual!H90</f>
        <v>8035.1999999999989</v>
      </c>
      <c r="F19" s="13">
        <f t="shared" si="0"/>
        <v>6.6533333333333333E-2</v>
      </c>
      <c r="G19" s="13">
        <f>MIN((($B$4+(IF(EnemyInfoCasual!$C90=1,0.05,0))-($B$4*(IF(EnemyInfoCasual!$C90=1,0.05,0))))*PlayerInfo!$B$3)*EnemyInfoCasual!H90,1)</f>
        <v>0.1323</v>
      </c>
      <c r="H19" s="13">
        <f>MIN((($B$5+(IF(EnemyInfoCasual!$C90=1,0.005,0))-($B$5*(IF(EnemyInfoCasual!$C90=1,0.005,0))))*PlayerInfo!$B$4)*EnemyInfoCasual!H90,1)</f>
        <v>0.01</v>
      </c>
      <c r="I19" s="13">
        <f>MIN((($B$6+(IF(EnemyInfoCasual!$C90=1,0.005,0))-($B$6*(IF(EnemyInfoCasual!$C90=1,0.005,0))))*PlayerInfo!$B$4)*EnemyInfoCasual!H90,1)</f>
        <v>2.393E-2</v>
      </c>
      <c r="J19" s="13">
        <f t="shared" si="1"/>
        <v>0.85902299999999998</v>
      </c>
      <c r="K19" s="14">
        <f t="shared" si="2"/>
        <v>0.84693593899999997</v>
      </c>
      <c r="L19" s="16">
        <f t="shared" si="3"/>
        <v>6718.2508079999989</v>
      </c>
      <c r="M19" s="16">
        <f t="shared" si="4"/>
        <v>8774.0200386071992</v>
      </c>
      <c r="N19" s="16">
        <f>EnemyInfoCasual!F90</f>
        <v>1090</v>
      </c>
      <c r="O19" s="16">
        <f>N19*PlayerInfo!$B$10</f>
        <v>1090</v>
      </c>
      <c r="P19" s="16">
        <f>N19*PlayerInfo!$B$10*1.2*EnemyInfoCasual!H90</f>
        <v>1308</v>
      </c>
      <c r="Q19" s="16">
        <f>N19*PlayerInfo!$B$10*1.2*1.5*EnemyInfoCasual!H90</f>
        <v>1962</v>
      </c>
      <c r="R19" s="16">
        <f t="shared" si="5"/>
        <v>1129.0034699999999</v>
      </c>
      <c r="S19" s="16">
        <f t="shared" si="6"/>
        <v>1829.0547736159999</v>
      </c>
      <c r="T19" s="16">
        <f>EnemyInfoCasual!G90</f>
        <v>900</v>
      </c>
      <c r="U19" s="16">
        <f>T19*PlayerInfo!$B$11</f>
        <v>900</v>
      </c>
      <c r="V19" s="16">
        <f>T19*PlayerInfo!$B$11*1.2*EnemyInfoCasual!H90</f>
        <v>1080</v>
      </c>
      <c r="W19" s="16">
        <f>T19*PlayerInfo!$B$11*1.2*1.5*EnemyInfoCasual!H90</f>
        <v>1620</v>
      </c>
      <c r="X19" s="16">
        <f t="shared" si="7"/>
        <v>932.2047</v>
      </c>
      <c r="Y19" s="16">
        <f t="shared" si="8"/>
        <v>1510.2287121600002</v>
      </c>
    </row>
    <row r="20" spans="1:26">
      <c r="A20" s="4" t="s">
        <v>118</v>
      </c>
      <c r="B20">
        <f>EnemyInfoCasual!E91</f>
        <v>3770</v>
      </c>
      <c r="C20">
        <f>(B20+(IF(EnemyInfoCasual!I91=1,PlayerInfo!$B$5,0)))*(PlayerInfo!$B$1)*(EnemyInfoCasual!L91+1)</f>
        <v>6785.9999999999991</v>
      </c>
      <c r="D20">
        <f>(B20+(IF(EnemyInfoCasual!I91=1,PlayerInfo!$B$5,0))+PlayerInfo!$B$6)*(PlayerInfo!$B$1)*(EnemyInfoCasual!L91+1)*EnemyInfoCasual!H91</f>
        <v>6785.9999999999991</v>
      </c>
      <c r="E20">
        <f>(B20+(IF(EnemyInfoCasual!I91=1,PlayerInfo!$B$5,0))+PlayerInfo!$B$6+PlayerInfo!$B$7)*(PlayerInfo!$B$1)*(EnemyInfoCasual!L91+1)*1.2*EnemyInfoCasual!H91</f>
        <v>8143.1999999999989</v>
      </c>
      <c r="F20" s="13">
        <f t="shared" si="0"/>
        <v>6.6533333333333333E-2</v>
      </c>
      <c r="G20" s="13">
        <f>MIN((($B$4+(IF(EnemyInfoCasual!$C91=1,0.05,0))-($B$4*(IF(EnemyInfoCasual!$C91=1,0.05,0))))*PlayerInfo!$B$3)*EnemyInfoCasual!H91,1)</f>
        <v>0.1323</v>
      </c>
      <c r="H20" s="13">
        <f>MIN((($B$5+(IF(EnemyInfoCasual!$C91=1,0.005,0))-($B$5*(IF(EnemyInfoCasual!$C91=1,0.005,0))))*PlayerInfo!$B$4)*EnemyInfoCasual!H91,1)</f>
        <v>0.01</v>
      </c>
      <c r="I20" s="13">
        <f>MIN((($B$6+(IF(EnemyInfoCasual!$C91=1,0.005,0))-($B$6*(IF(EnemyInfoCasual!$C91=1,0.005,0))))*PlayerInfo!$B$4)*EnemyInfoCasual!H91,1)</f>
        <v>2.393E-2</v>
      </c>
      <c r="J20" s="13">
        <f t="shared" si="1"/>
        <v>0.85902299999999998</v>
      </c>
      <c r="K20" s="14">
        <f t="shared" si="2"/>
        <v>0.84693593899999997</v>
      </c>
      <c r="L20" s="16">
        <f t="shared" si="3"/>
        <v>6808.5498779999989</v>
      </c>
      <c r="M20" s="16">
        <f t="shared" si="4"/>
        <v>8891.950415470199</v>
      </c>
      <c r="N20" s="16">
        <f>EnemyInfoCasual!F91</f>
        <v>1100</v>
      </c>
      <c r="O20" s="16">
        <f>N20*PlayerInfo!$B$10</f>
        <v>1100</v>
      </c>
      <c r="P20" s="16">
        <f>N20*PlayerInfo!$B$10*1.2*EnemyInfoCasual!H91</f>
        <v>1320</v>
      </c>
      <c r="Q20" s="16">
        <f>N20*PlayerInfo!$B$10*1.2*1.5*EnemyInfoCasual!H91</f>
        <v>1980</v>
      </c>
      <c r="R20" s="16">
        <f t="shared" si="5"/>
        <v>1139.3613</v>
      </c>
      <c r="S20" s="16">
        <f t="shared" si="6"/>
        <v>1845.8350926399999</v>
      </c>
      <c r="T20" s="16">
        <f>EnemyInfoCasual!G91</f>
        <v>900</v>
      </c>
      <c r="U20" s="16">
        <f>T20*PlayerInfo!$B$11</f>
        <v>900</v>
      </c>
      <c r="V20" s="16">
        <f>T20*PlayerInfo!$B$11*1.2*EnemyInfoCasual!H91</f>
        <v>1080</v>
      </c>
      <c r="W20" s="16">
        <f>T20*PlayerInfo!$B$11*1.2*1.5*EnemyInfoCasual!H91</f>
        <v>1620</v>
      </c>
      <c r="X20" s="16">
        <f t="shared" si="7"/>
        <v>932.2047</v>
      </c>
      <c r="Y20" s="16">
        <f t="shared" si="8"/>
        <v>1510.2287121600002</v>
      </c>
    </row>
    <row r="21" spans="1:26">
      <c r="A21" s="4" t="s">
        <v>119</v>
      </c>
      <c r="B21">
        <f>EnemyInfoCasual!E92</f>
        <v>3820</v>
      </c>
      <c r="C21">
        <f>(B21+(IF(EnemyInfoCasual!I92=1,PlayerInfo!$B$5,0)))*(PlayerInfo!$B$1)*(EnemyInfoCasual!L92+1)</f>
        <v>6875.9999999999991</v>
      </c>
      <c r="D21">
        <f>(B21+(IF(EnemyInfoCasual!I92=1,PlayerInfo!$B$5,0))+PlayerInfo!$B$6)*(PlayerInfo!$B$1)*(EnemyInfoCasual!L92+1)*EnemyInfoCasual!H92</f>
        <v>6875.9999999999991</v>
      </c>
      <c r="E21">
        <f>(B21+(IF(EnemyInfoCasual!I92=1,PlayerInfo!$B$5,0))+PlayerInfo!$B$6+PlayerInfo!$B$7)*(PlayerInfo!$B$1)*(EnemyInfoCasual!L92+1)*1.2*EnemyInfoCasual!H92</f>
        <v>8251.1999999999989</v>
      </c>
      <c r="F21" s="13">
        <f t="shared" si="0"/>
        <v>6.6533333333333333E-2</v>
      </c>
      <c r="G21" s="13">
        <f>MIN((($B$4+(IF(EnemyInfoCasual!$C92=1,0.05,0))-($B$4*(IF(EnemyInfoCasual!$C92=1,0.05,0))))*PlayerInfo!$B$3)*EnemyInfoCasual!H92,1)</f>
        <v>0.1323</v>
      </c>
      <c r="H21" s="13">
        <f>MIN((($B$5+(IF(EnemyInfoCasual!$C92=1,0.005,0))-($B$5*(IF(EnemyInfoCasual!$C92=1,0.005,0))))*PlayerInfo!$B$4)*EnemyInfoCasual!H92,1)</f>
        <v>0.01</v>
      </c>
      <c r="I21" s="13">
        <f>MIN((($B$6+(IF(EnemyInfoCasual!$C92=1,0.005,0))-($B$6*(IF(EnemyInfoCasual!$C92=1,0.005,0))))*PlayerInfo!$B$4)*EnemyInfoCasual!H92,1)</f>
        <v>2.393E-2</v>
      </c>
      <c r="J21" s="13">
        <f t="shared" si="1"/>
        <v>0.85902299999999998</v>
      </c>
      <c r="K21" s="14">
        <f t="shared" si="2"/>
        <v>0.84693593899999997</v>
      </c>
      <c r="L21" s="16">
        <f t="shared" si="3"/>
        <v>6898.8489479999989</v>
      </c>
      <c r="M21" s="16">
        <f t="shared" si="4"/>
        <v>9009.8807923331988</v>
      </c>
      <c r="N21" s="16">
        <f>EnemyInfoCasual!F92</f>
        <v>1120</v>
      </c>
      <c r="O21" s="16">
        <f>N21*PlayerInfo!$B$10</f>
        <v>1120</v>
      </c>
      <c r="P21" s="16">
        <f>N21*PlayerInfo!$B$10*1.2*EnemyInfoCasual!H92</f>
        <v>1344</v>
      </c>
      <c r="Q21" s="16">
        <f>N21*PlayerInfo!$B$10*1.2*1.5*EnemyInfoCasual!H92</f>
        <v>2016</v>
      </c>
      <c r="R21" s="16">
        <f t="shared" si="5"/>
        <v>1160.0769600000001</v>
      </c>
      <c r="S21" s="16">
        <f t="shared" si="6"/>
        <v>1879.3957306880002</v>
      </c>
      <c r="T21" s="16">
        <f>EnemyInfoCasual!G92</f>
        <v>900</v>
      </c>
      <c r="U21" s="16">
        <f>T21*PlayerInfo!$B$11</f>
        <v>900</v>
      </c>
      <c r="V21" s="16">
        <f>T21*PlayerInfo!$B$11*1.2*EnemyInfoCasual!H92</f>
        <v>1080</v>
      </c>
      <c r="W21" s="16">
        <f>T21*PlayerInfo!$B$11*1.2*1.5*EnemyInfoCasual!H92</f>
        <v>1620</v>
      </c>
      <c r="X21" s="16">
        <f t="shared" si="7"/>
        <v>932.2047</v>
      </c>
      <c r="Y21" s="16">
        <f t="shared" si="8"/>
        <v>1510.2287121600002</v>
      </c>
    </row>
    <row r="22" spans="1:26">
      <c r="A22" s="4" t="s">
        <v>121</v>
      </c>
      <c r="B22">
        <f>EnemyInfoCasual!E93</f>
        <v>3870</v>
      </c>
      <c r="C22">
        <f>(B22+(IF(EnemyInfoCasual!I93=1,PlayerInfo!$B$5,0)))*(PlayerInfo!$B$1)*(EnemyInfoCasual!L93+1)</f>
        <v>6965.9999999999991</v>
      </c>
      <c r="D22">
        <f>(B22+(IF(EnemyInfoCasual!I93=1,PlayerInfo!$B$5,0))+PlayerInfo!$B$6)*(PlayerInfo!$B$1)*(EnemyInfoCasual!L93+1)*EnemyInfoCasual!H93</f>
        <v>6965.9999999999991</v>
      </c>
      <c r="E22">
        <f>(B22+(IF(EnemyInfoCasual!I93=1,PlayerInfo!$B$5,0))+PlayerInfo!$B$6+PlayerInfo!$B$7)*(PlayerInfo!$B$1)*(EnemyInfoCasual!L93+1)*1.2*EnemyInfoCasual!H93</f>
        <v>8359.1999999999989</v>
      </c>
      <c r="F22" s="13">
        <f t="shared" si="0"/>
        <v>6.6533333333333333E-2</v>
      </c>
      <c r="G22" s="13">
        <f>MIN((($B$4+(IF(EnemyInfoCasual!$C93=1,0.05,0))-($B$4*(IF(EnemyInfoCasual!$C93=1,0.05,0))))*PlayerInfo!$B$3)*EnemyInfoCasual!H93,1)</f>
        <v>0.1323</v>
      </c>
      <c r="H22" s="13">
        <f>MIN((($B$5+(IF(EnemyInfoCasual!$C93=1,0.005,0))-($B$5*(IF(EnemyInfoCasual!$C93=1,0.005,0))))*PlayerInfo!$B$4)*EnemyInfoCasual!H93,1)</f>
        <v>0.01</v>
      </c>
      <c r="I22" s="13">
        <f>MIN((($B$6+(IF(EnemyInfoCasual!$C93=1,0.005,0))-($B$6*(IF(EnemyInfoCasual!$C93=1,0.005,0))))*PlayerInfo!$B$4)*EnemyInfoCasual!H93,1)</f>
        <v>2.393E-2</v>
      </c>
      <c r="J22" s="13">
        <f t="shared" si="1"/>
        <v>0.85902299999999998</v>
      </c>
      <c r="K22" s="14">
        <f t="shared" si="2"/>
        <v>0.84693593899999997</v>
      </c>
      <c r="L22" s="16">
        <f t="shared" si="3"/>
        <v>6989.148017999999</v>
      </c>
      <c r="M22" s="16">
        <f t="shared" si="4"/>
        <v>9127.8111691961985</v>
      </c>
      <c r="N22" s="16">
        <f>EnemyInfoCasual!F93</f>
        <v>1140</v>
      </c>
      <c r="O22" s="16">
        <f>N22*PlayerInfo!$B$10</f>
        <v>1140</v>
      </c>
      <c r="P22" s="16">
        <f>N22*PlayerInfo!$B$10*1.2*EnemyInfoCasual!H93</f>
        <v>1368</v>
      </c>
      <c r="Q22" s="16">
        <f>N22*PlayerInfo!$B$10*1.2*1.5*EnemyInfoCasual!H93</f>
        <v>2052</v>
      </c>
      <c r="R22" s="16">
        <f t="shared" si="5"/>
        <v>1180.7926199999999</v>
      </c>
      <c r="S22" s="16">
        <f t="shared" si="6"/>
        <v>1912.9563687359998</v>
      </c>
      <c r="T22" s="16">
        <f>EnemyInfoCasual!G93</f>
        <v>1000</v>
      </c>
      <c r="U22" s="16">
        <f>T22*PlayerInfo!$B$11</f>
        <v>1000</v>
      </c>
      <c r="V22" s="16">
        <f>T22*PlayerInfo!$B$11*1.2*EnemyInfoCasual!H93</f>
        <v>1200</v>
      </c>
      <c r="W22" s="16">
        <f>T22*PlayerInfo!$B$11*1.2*1.5*EnemyInfoCasual!H93</f>
        <v>1800</v>
      </c>
      <c r="X22" s="16">
        <f t="shared" si="7"/>
        <v>1035.7829999999999</v>
      </c>
      <c r="Y22" s="16">
        <f t="shared" si="8"/>
        <v>1678.0319024</v>
      </c>
    </row>
    <row r="23" spans="1:26">
      <c r="A23" s="4" t="s">
        <v>122</v>
      </c>
      <c r="B23">
        <f>EnemyInfoCasual!E94</f>
        <v>3920</v>
      </c>
      <c r="C23">
        <f>(B23+(IF(EnemyInfoCasual!I94=1,PlayerInfo!$B$5,0)))*(PlayerInfo!$B$1)*(EnemyInfoCasual!L94+1)</f>
        <v>7055.9999999999991</v>
      </c>
      <c r="D23">
        <f>(B23+(IF(EnemyInfoCasual!I94=1,PlayerInfo!$B$5,0))+PlayerInfo!$B$6)*(PlayerInfo!$B$1)*(EnemyInfoCasual!L94+1)*EnemyInfoCasual!H94</f>
        <v>7055.9999999999991</v>
      </c>
      <c r="E23">
        <f>(B23+(IF(EnemyInfoCasual!I94=1,PlayerInfo!$B$5,0))+PlayerInfo!$B$6+PlayerInfo!$B$7)*(PlayerInfo!$B$1)*(EnemyInfoCasual!L94+1)*1.2*EnemyInfoCasual!H94</f>
        <v>8467.1999999999989</v>
      </c>
      <c r="F23" s="13">
        <f t="shared" si="0"/>
        <v>6.6533333333333333E-2</v>
      </c>
      <c r="G23" s="13">
        <f>MIN((($B$4+(IF(EnemyInfoCasual!$C94=1,0.05,0))-($B$4*(IF(EnemyInfoCasual!$C94=1,0.05,0))))*PlayerInfo!$B$3)*EnemyInfoCasual!H94,1)</f>
        <v>0.1323</v>
      </c>
      <c r="H23" s="13">
        <f>MIN((($B$5+(IF(EnemyInfoCasual!$C94=1,0.005,0))-($B$5*(IF(EnemyInfoCasual!$C94=1,0.005,0))))*PlayerInfo!$B$4)*EnemyInfoCasual!H94,1)</f>
        <v>0.01</v>
      </c>
      <c r="I23" s="13">
        <f>MIN((($B$6+(IF(EnemyInfoCasual!$C94=1,0.005,0))-($B$6*(IF(EnemyInfoCasual!$C94=1,0.005,0))))*PlayerInfo!$B$4)*EnemyInfoCasual!H94,1)</f>
        <v>2.393E-2</v>
      </c>
      <c r="J23" s="13">
        <f t="shared" si="1"/>
        <v>0.85902299999999998</v>
      </c>
      <c r="K23" s="14">
        <f t="shared" si="2"/>
        <v>0.84693593899999997</v>
      </c>
      <c r="L23" s="16">
        <f t="shared" si="3"/>
        <v>7079.4470879999981</v>
      </c>
      <c r="M23" s="16">
        <f t="shared" si="4"/>
        <v>9245.7415460591983</v>
      </c>
      <c r="N23" s="16">
        <f>EnemyInfoCasual!F94</f>
        <v>1150</v>
      </c>
      <c r="O23" s="16">
        <f>N23*PlayerInfo!$B$10</f>
        <v>1150</v>
      </c>
      <c r="P23" s="16">
        <f>N23*PlayerInfo!$B$10*1.2*EnemyInfoCasual!H94</f>
        <v>1380</v>
      </c>
      <c r="Q23" s="16">
        <f>N23*PlayerInfo!$B$10*1.2*1.5*EnemyInfoCasual!H94</f>
        <v>2070</v>
      </c>
      <c r="R23" s="16">
        <f t="shared" si="5"/>
        <v>1191.1504500000001</v>
      </c>
      <c r="S23" s="16">
        <f t="shared" si="6"/>
        <v>1929.7366877600002</v>
      </c>
      <c r="T23" s="16">
        <f>EnemyInfoCasual!G94</f>
        <v>1000</v>
      </c>
      <c r="U23" s="16">
        <f>T23*PlayerInfo!$B$11</f>
        <v>1000</v>
      </c>
      <c r="V23" s="16">
        <f>T23*PlayerInfo!$B$11*1.2*EnemyInfoCasual!H94</f>
        <v>1200</v>
      </c>
      <c r="W23" s="16">
        <f>T23*PlayerInfo!$B$11*1.2*1.5*EnemyInfoCasual!H94</f>
        <v>1800</v>
      </c>
      <c r="X23" s="16">
        <f t="shared" si="7"/>
        <v>1035.7829999999999</v>
      </c>
      <c r="Y23" s="16">
        <f t="shared" si="8"/>
        <v>1678.0319024</v>
      </c>
    </row>
    <row r="24" spans="1:26">
      <c r="A24" s="4" t="s">
        <v>123</v>
      </c>
      <c r="B24">
        <f>EnemyInfoCasual!E95</f>
        <v>3970</v>
      </c>
      <c r="C24">
        <f>(B24+(IF(EnemyInfoCasual!I95=1,PlayerInfo!$B$5,0)))*(PlayerInfo!$B$1)*(EnemyInfoCasual!L95+1)</f>
        <v>7145.9999999999991</v>
      </c>
      <c r="D24">
        <f>(B24+(IF(EnemyInfoCasual!I95=1,PlayerInfo!$B$5,0))+PlayerInfo!$B$6)*(PlayerInfo!$B$1)*(EnemyInfoCasual!L95+1)*EnemyInfoCasual!H95</f>
        <v>7145.9999999999991</v>
      </c>
      <c r="E24">
        <f>(B24+(IF(EnemyInfoCasual!I95=1,PlayerInfo!$B$5,0))+PlayerInfo!$B$6+PlayerInfo!$B$7)*(PlayerInfo!$B$1)*(EnemyInfoCasual!L95+1)*1.2*EnemyInfoCasual!H95</f>
        <v>8575.1999999999989</v>
      </c>
      <c r="F24" s="13">
        <f t="shared" si="0"/>
        <v>6.6533333333333333E-2</v>
      </c>
      <c r="G24" s="13">
        <f>MIN((($B$4+(IF(EnemyInfoCasual!$C95=1,0.05,0))-($B$4*(IF(EnemyInfoCasual!$C95=1,0.05,0))))*PlayerInfo!$B$3)*EnemyInfoCasual!H95,1)</f>
        <v>0.1323</v>
      </c>
      <c r="H24" s="13">
        <f>MIN((($B$5+(IF(EnemyInfoCasual!$C95=1,0.005,0))-($B$5*(IF(EnemyInfoCasual!$C95=1,0.005,0))))*PlayerInfo!$B$4)*EnemyInfoCasual!H95,1)</f>
        <v>0.01</v>
      </c>
      <c r="I24" s="13">
        <f>MIN((($B$6+(IF(EnemyInfoCasual!$C95=1,0.005,0))-($B$6*(IF(EnemyInfoCasual!$C95=1,0.005,0))))*PlayerInfo!$B$4)*EnemyInfoCasual!H95,1)</f>
        <v>2.393E-2</v>
      </c>
      <c r="J24" s="13">
        <f t="shared" si="1"/>
        <v>0.85902299999999998</v>
      </c>
      <c r="K24" s="14">
        <f t="shared" si="2"/>
        <v>0.84693593899999997</v>
      </c>
      <c r="L24" s="16">
        <f t="shared" si="3"/>
        <v>7169.746157999999</v>
      </c>
      <c r="M24" s="16">
        <f t="shared" si="4"/>
        <v>9363.6719229221981</v>
      </c>
      <c r="N24" s="16">
        <f>EnemyInfoCasual!F95</f>
        <v>1170</v>
      </c>
      <c r="O24" s="16">
        <f>N24*PlayerInfo!$B$10</f>
        <v>1170</v>
      </c>
      <c r="P24" s="16">
        <f>N24*PlayerInfo!$B$10*1.2*EnemyInfoCasual!H95</f>
        <v>1404</v>
      </c>
      <c r="Q24" s="16">
        <f>N24*PlayerInfo!$B$10*1.2*1.5*EnemyInfoCasual!H95</f>
        <v>2106</v>
      </c>
      <c r="R24" s="16">
        <f t="shared" si="5"/>
        <v>1211.8661099999999</v>
      </c>
      <c r="S24" s="16">
        <f t="shared" si="6"/>
        <v>1963.2973258080001</v>
      </c>
      <c r="T24" s="16">
        <f>EnemyInfoCasual!G95</f>
        <v>1000</v>
      </c>
      <c r="U24" s="16">
        <f>T24*PlayerInfo!$B$11</f>
        <v>1000</v>
      </c>
      <c r="V24" s="16">
        <f>T24*PlayerInfo!$B$11*1.2*EnemyInfoCasual!H95</f>
        <v>1200</v>
      </c>
      <c r="W24" s="16">
        <f>T24*PlayerInfo!$B$11*1.2*1.5*EnemyInfoCasual!H95</f>
        <v>1800</v>
      </c>
      <c r="X24" s="16">
        <f t="shared" si="7"/>
        <v>1035.7829999999999</v>
      </c>
      <c r="Y24" s="16">
        <f t="shared" si="8"/>
        <v>1678.0319024</v>
      </c>
    </row>
    <row r="25" spans="1:26">
      <c r="A25" s="4" t="s">
        <v>124</v>
      </c>
      <c r="B25">
        <f>EnemyInfoCasual!E96</f>
        <v>4020</v>
      </c>
      <c r="C25">
        <f>(B25+(IF(EnemyInfoCasual!I96=1,PlayerInfo!$B$5,0)))*(PlayerInfo!$B$1)*(EnemyInfoCasual!L96+1)</f>
        <v>7235.9999999999991</v>
      </c>
      <c r="D25">
        <f>(B25+(IF(EnemyInfoCasual!I96=1,PlayerInfo!$B$5,0))+PlayerInfo!$B$6)*(PlayerInfo!$B$1)*(EnemyInfoCasual!L96+1)*EnemyInfoCasual!H96</f>
        <v>7235.9999999999991</v>
      </c>
      <c r="E25">
        <f>(B25+(IF(EnemyInfoCasual!I96=1,PlayerInfo!$B$5,0))+PlayerInfo!$B$6+PlayerInfo!$B$7)*(PlayerInfo!$B$1)*(EnemyInfoCasual!L96+1)*1.2*EnemyInfoCasual!H96</f>
        <v>8683.1999999999989</v>
      </c>
      <c r="F25" s="13">
        <f t="shared" si="0"/>
        <v>6.6533333333333333E-2</v>
      </c>
      <c r="G25" s="13">
        <f>MIN((($B$4+(IF(EnemyInfoCasual!$C96=1,0.05,0))-($B$4*(IF(EnemyInfoCasual!$C96=1,0.05,0))))*PlayerInfo!$B$3)*EnemyInfoCasual!H96,1)</f>
        <v>0.1323</v>
      </c>
      <c r="H25" s="13">
        <f>MIN((($B$5+(IF(EnemyInfoCasual!$C96=1,0.005,0))-($B$5*(IF(EnemyInfoCasual!$C96=1,0.005,0))))*PlayerInfo!$B$4)*EnemyInfoCasual!H96,1)</f>
        <v>0.01</v>
      </c>
      <c r="I25" s="13">
        <f>MIN((($B$6+(IF(EnemyInfoCasual!$C96=1,0.005,0))-($B$6*(IF(EnemyInfoCasual!$C96=1,0.005,0))))*PlayerInfo!$B$4)*EnemyInfoCasual!H96,1)</f>
        <v>2.393E-2</v>
      </c>
      <c r="J25" s="13">
        <f t="shared" si="1"/>
        <v>0.85902299999999998</v>
      </c>
      <c r="K25" s="14">
        <f t="shared" si="2"/>
        <v>0.84693593899999997</v>
      </c>
      <c r="L25" s="16">
        <f t="shared" si="3"/>
        <v>7260.045227999999</v>
      </c>
      <c r="M25" s="16">
        <f t="shared" si="4"/>
        <v>9481.6022997851978</v>
      </c>
      <c r="N25" s="16">
        <f>EnemyInfoCasual!F96</f>
        <v>1180</v>
      </c>
      <c r="O25" s="16">
        <f>N25*PlayerInfo!$B$10</f>
        <v>1180</v>
      </c>
      <c r="P25" s="16">
        <f>N25*PlayerInfo!$B$10*1.2*EnemyInfoCasual!H96</f>
        <v>1416</v>
      </c>
      <c r="Q25" s="16">
        <f>N25*PlayerInfo!$B$10*1.2*1.5*EnemyInfoCasual!H96</f>
        <v>2124</v>
      </c>
      <c r="R25" s="16">
        <f t="shared" si="5"/>
        <v>1222.2239399999999</v>
      </c>
      <c r="S25" s="16">
        <f t="shared" si="6"/>
        <v>1980.0776448320003</v>
      </c>
      <c r="T25" s="16">
        <f>EnemyInfoCasual!G96</f>
        <v>1000</v>
      </c>
      <c r="U25" s="16">
        <f>T25*PlayerInfo!$B$11</f>
        <v>1000</v>
      </c>
      <c r="V25" s="16">
        <f>T25*PlayerInfo!$B$11*1.2*EnemyInfoCasual!H96</f>
        <v>1200</v>
      </c>
      <c r="W25" s="16">
        <f>T25*PlayerInfo!$B$11*1.2*1.5*EnemyInfoCasual!H96</f>
        <v>1800</v>
      </c>
      <c r="X25" s="16">
        <f t="shared" si="7"/>
        <v>1035.7829999999999</v>
      </c>
      <c r="Y25" s="16">
        <f t="shared" si="8"/>
        <v>1678.0319024</v>
      </c>
    </row>
    <row r="26" spans="1:26">
      <c r="A26" s="4" t="s">
        <v>125</v>
      </c>
      <c r="B26">
        <f>EnemyInfoCasual!E97</f>
        <v>4070</v>
      </c>
      <c r="C26">
        <f>(B26+(IF(EnemyInfoCasual!I97=1,PlayerInfo!$B$5,0)))*(PlayerInfo!$B$1)*(EnemyInfoCasual!L97+1)</f>
        <v>7325.9999999999991</v>
      </c>
      <c r="D26">
        <f>(B26+(IF(EnemyInfoCasual!I97=1,PlayerInfo!$B$5,0))+PlayerInfo!$B$6)*(PlayerInfo!$B$1)*(EnemyInfoCasual!L97+1)*EnemyInfoCasual!H97</f>
        <v>7325.9999999999991</v>
      </c>
      <c r="E26">
        <f>(B26+(IF(EnemyInfoCasual!I97=1,PlayerInfo!$B$5,0))+PlayerInfo!$B$6+PlayerInfo!$B$7)*(PlayerInfo!$B$1)*(EnemyInfoCasual!L97+1)*1.2*EnemyInfoCasual!H97</f>
        <v>8791.1999999999989</v>
      </c>
      <c r="F26" s="13">
        <f t="shared" si="0"/>
        <v>6.6533333333333333E-2</v>
      </c>
      <c r="G26" s="13">
        <f>MIN((($B$4+(IF(EnemyInfoCasual!$C97=1,0.05,0))-($B$4*(IF(EnemyInfoCasual!$C97=1,0.05,0))))*PlayerInfo!$B$3)*EnemyInfoCasual!H97,1)</f>
        <v>0.1323</v>
      </c>
      <c r="H26" s="13">
        <f>MIN((($B$5+(IF(EnemyInfoCasual!$C97=1,0.005,0))-($B$5*(IF(EnemyInfoCasual!$C97=1,0.005,0))))*PlayerInfo!$B$4)*EnemyInfoCasual!H97,1)</f>
        <v>0.01</v>
      </c>
      <c r="I26" s="13">
        <f>MIN((($B$6+(IF(EnemyInfoCasual!$C97=1,0.005,0))-($B$6*(IF(EnemyInfoCasual!$C97=1,0.005,0))))*PlayerInfo!$B$4)*EnemyInfoCasual!H97,1)</f>
        <v>2.393E-2</v>
      </c>
      <c r="J26" s="13">
        <f t="shared" si="1"/>
        <v>0.85902299999999998</v>
      </c>
      <c r="K26" s="14">
        <f t="shared" si="2"/>
        <v>0.84693593899999997</v>
      </c>
      <c r="L26" s="16">
        <f t="shared" si="3"/>
        <v>7350.3442979999991</v>
      </c>
      <c r="M26" s="16">
        <f t="shared" si="4"/>
        <v>9599.5326766481994</v>
      </c>
      <c r="N26" s="16">
        <f>EnemyInfoCasual!F97</f>
        <v>1200</v>
      </c>
      <c r="O26" s="16">
        <f>N26*PlayerInfo!$B$10</f>
        <v>1200</v>
      </c>
      <c r="P26" s="16">
        <f>N26*PlayerInfo!$B$10*1.2*EnemyInfoCasual!H97</f>
        <v>1440</v>
      </c>
      <c r="Q26" s="16">
        <f>N26*PlayerInfo!$B$10*1.2*1.5*EnemyInfoCasual!H97</f>
        <v>2160</v>
      </c>
      <c r="R26" s="16">
        <f t="shared" si="5"/>
        <v>1242.9395999999999</v>
      </c>
      <c r="S26" s="16">
        <f t="shared" si="6"/>
        <v>2013.6382828799997</v>
      </c>
      <c r="T26" s="16">
        <f>EnemyInfoCasual!G97</f>
        <v>1000</v>
      </c>
      <c r="U26" s="16">
        <f>T26*PlayerInfo!$B$11</f>
        <v>1000</v>
      </c>
      <c r="V26" s="16">
        <f>T26*PlayerInfo!$B$11*1.2*EnemyInfoCasual!H97</f>
        <v>1200</v>
      </c>
      <c r="W26" s="16">
        <f>T26*PlayerInfo!$B$11*1.2*1.5*EnemyInfoCasual!H97</f>
        <v>1800</v>
      </c>
      <c r="X26" s="16">
        <f t="shared" si="7"/>
        <v>1035.7829999999999</v>
      </c>
      <c r="Y26" s="16">
        <f t="shared" si="8"/>
        <v>1678.0319024</v>
      </c>
    </row>
    <row r="27" spans="1:26">
      <c r="A27" s="4" t="s">
        <v>132</v>
      </c>
      <c r="B27">
        <f>EnemyInfoCasual!E98</f>
        <v>4120</v>
      </c>
      <c r="C27">
        <f>(B27+(IF(EnemyInfoCasual!I98=1,PlayerInfo!$B$5,0)))*(PlayerInfo!$B$1)*(EnemyInfoCasual!L98+1)</f>
        <v>7415.9999999999991</v>
      </c>
      <c r="D27">
        <f>(B27+(IF(EnemyInfoCasual!I98=1,PlayerInfo!$B$5,0))+PlayerInfo!$B$6)*(PlayerInfo!$B$1)*(EnemyInfoCasual!L98+1)*EnemyInfoCasual!H98</f>
        <v>7415.9999999999991</v>
      </c>
      <c r="E27">
        <f>(B27+(IF(EnemyInfoCasual!I98=1,PlayerInfo!$B$5,0))+PlayerInfo!$B$6+PlayerInfo!$B$7)*(PlayerInfo!$B$1)*(EnemyInfoCasual!L98+1)*1.2*EnemyInfoCasual!H98</f>
        <v>8899.1999999999989</v>
      </c>
      <c r="F27" s="13">
        <f t="shared" si="0"/>
        <v>6.6533333333333333E-2</v>
      </c>
      <c r="G27" s="13">
        <f>MIN((($B$4+(IF(EnemyInfoCasual!$C98=1,0.05,0))-($B$4*(IF(EnemyInfoCasual!$C98=1,0.05,0))))*PlayerInfo!$B$3)*EnemyInfoCasual!H98,1)</f>
        <v>0.1323</v>
      </c>
      <c r="H27" s="13">
        <f>MIN((($B$5+(IF(EnemyInfoCasual!$C98=1,0.005,0))-($B$5*(IF(EnemyInfoCasual!$C98=1,0.005,0))))*PlayerInfo!$B$4)*EnemyInfoCasual!H98,1)</f>
        <v>0.01</v>
      </c>
      <c r="I27" s="13">
        <f>MIN((($B$6+(IF(EnemyInfoCasual!$C98=1,0.005,0))-($B$6*(IF(EnemyInfoCasual!$C98=1,0.005,0))))*PlayerInfo!$B$4)*EnemyInfoCasual!H98,1)</f>
        <v>2.393E-2</v>
      </c>
      <c r="J27" s="13">
        <f t="shared" si="1"/>
        <v>0.85902299999999998</v>
      </c>
      <c r="K27" s="14">
        <f t="shared" si="2"/>
        <v>0.84693593899999997</v>
      </c>
      <c r="L27" s="16">
        <f t="shared" si="3"/>
        <v>7440.6433679999991</v>
      </c>
      <c r="M27" s="16">
        <f t="shared" si="4"/>
        <v>9717.4630535111992</v>
      </c>
      <c r="N27" s="16">
        <f>EnemyInfoCasual!F98</f>
        <v>1210</v>
      </c>
      <c r="O27" s="16">
        <f>N27*PlayerInfo!$B$10</f>
        <v>1210</v>
      </c>
      <c r="P27" s="16">
        <f>N27*PlayerInfo!$B$10*1.2*EnemyInfoCasual!H98</f>
        <v>1452</v>
      </c>
      <c r="Q27" s="16">
        <f>N27*PlayerInfo!$B$10*1.2*1.5*EnemyInfoCasual!H98</f>
        <v>2178</v>
      </c>
      <c r="R27" s="16">
        <f t="shared" si="5"/>
        <v>1253.2974299999998</v>
      </c>
      <c r="S27" s="16">
        <f t="shared" si="6"/>
        <v>2030.4186019039998</v>
      </c>
      <c r="T27" s="16">
        <f>EnemyInfoCasual!G98</f>
        <v>1100</v>
      </c>
      <c r="U27" s="16">
        <f>T27*PlayerInfo!$B$11</f>
        <v>1100</v>
      </c>
      <c r="V27" s="16">
        <f>T27*PlayerInfo!$B$11*1.2*EnemyInfoCasual!H98</f>
        <v>1320</v>
      </c>
      <c r="W27" s="16">
        <f>T27*PlayerInfo!$B$11*1.2*1.5*EnemyInfoCasual!H98</f>
        <v>1980</v>
      </c>
      <c r="X27" s="16">
        <f t="shared" si="7"/>
        <v>1139.3613</v>
      </c>
      <c r="Y27" s="16">
        <f t="shared" si="8"/>
        <v>1845.8350926399999</v>
      </c>
    </row>
    <row r="28" spans="1:26">
      <c r="A28" s="4" t="s">
        <v>24</v>
      </c>
      <c r="B28">
        <f>EnemyInfoCasual!E$488</f>
        <v>10000</v>
      </c>
      <c r="C28">
        <v>0</v>
      </c>
      <c r="D28">
        <v>0</v>
      </c>
      <c r="E28">
        <f>(B28+(IF(EnemyInfoCasual!I$488=1,PlayerInfo!$B$5,0))+PlayerInfo!$B$6+PlayerInfo!$B$7)*(PlayerInfo!$B$1)*(EnemyInfoCasual!L$488+1)*1.2*EnemyInfoCasual!H$488</f>
        <v>19440</v>
      </c>
      <c r="F28" s="13">
        <v>2E-3</v>
      </c>
      <c r="G28" s="13">
        <v>0</v>
      </c>
      <c r="H28" s="13">
        <v>1</v>
      </c>
      <c r="I28" s="13">
        <v>1</v>
      </c>
      <c r="J28" s="13">
        <f>(1*(1-G28)*(1-H28))</f>
        <v>0</v>
      </c>
      <c r="K28" s="14">
        <f>(1*(1-G28)*(1-I28))</f>
        <v>0</v>
      </c>
      <c r="L28" s="16">
        <f>(J28*C28)+(G28*D28)+(H28*E28)</f>
        <v>19440</v>
      </c>
      <c r="M28" s="16">
        <f t="shared" si="4"/>
        <v>25272</v>
      </c>
      <c r="N28" s="16">
        <f>EnemyInfoCasual!F488</f>
        <v>10000</v>
      </c>
      <c r="O28" s="16">
        <v>0</v>
      </c>
      <c r="P28" s="16">
        <v>0</v>
      </c>
      <c r="Q28" s="16">
        <f>N28*PlayerInfo!$B$10*1.2*1.5*EnemyInfoCasual!H488</f>
        <v>18000</v>
      </c>
      <c r="R28" s="16">
        <f t="shared" si="5"/>
        <v>18000</v>
      </c>
      <c r="S28" s="16">
        <f t="shared" si="6"/>
        <v>28800</v>
      </c>
      <c r="T28" s="16">
        <f>EnemyInfoCasual!G488</f>
        <v>10000</v>
      </c>
      <c r="U28" s="16">
        <v>0</v>
      </c>
      <c r="V28" s="16">
        <v>0</v>
      </c>
      <c r="W28" s="16">
        <f>T28*PlayerInfo!$B$11*1.2*1.5*EnemyInfoCasual!H488</f>
        <v>18000</v>
      </c>
      <c r="X28" s="16">
        <f t="shared" si="7"/>
        <v>18000</v>
      </c>
      <c r="Y28" s="16">
        <f t="shared" si="8"/>
        <v>28800</v>
      </c>
      <c r="Z28" t="s">
        <v>576</v>
      </c>
    </row>
    <row r="29" spans="1:26">
      <c r="F29" s="13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</row>
    <row r="30" spans="1:26"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</row>
    <row r="31" spans="1:26">
      <c r="A31" t="s">
        <v>686</v>
      </c>
      <c r="B31" t="s">
        <v>10</v>
      </c>
      <c r="C31" t="s">
        <v>671</v>
      </c>
      <c r="D31" t="s">
        <v>672</v>
      </c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</row>
    <row r="32" spans="1:26">
      <c r="A32" t="s">
        <v>598</v>
      </c>
      <c r="B32" s="17">
        <f>SUMPRODUCT(F$13:F28,L$13:L28)</f>
        <v>6825.401720870399</v>
      </c>
      <c r="C32" s="17">
        <f>SUMPRODUCT($F$13:$F28,R$13:R28)</f>
        <v>1176.8728526579998</v>
      </c>
      <c r="D32" s="17">
        <f>SUMPRODUCT($F$13:$F28,X$13:X28)</f>
        <v>987.01451928000006</v>
      </c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</row>
    <row r="33" spans="1:25">
      <c r="A33" t="s">
        <v>599</v>
      </c>
      <c r="B33" s="17">
        <f>B32*1.25</f>
        <v>8531.7521510879997</v>
      </c>
      <c r="C33" s="17">
        <f>C32*1.25</f>
        <v>1471.0910658224998</v>
      </c>
      <c r="D33" s="17">
        <f>D32*1.5</f>
        <v>1480.5217789200001</v>
      </c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</row>
    <row r="34" spans="1:25">
      <c r="A34" t="s">
        <v>600</v>
      </c>
      <c r="B34" s="17">
        <f>SUMPRODUCT(F$13:F28,M$13:M28)</f>
        <v>8913.7256931357242</v>
      </c>
      <c r="C34" s="17">
        <f>SUMPRODUCT($F$13:$F28,S$13:S28)</f>
        <v>1905.8839005295692</v>
      </c>
      <c r="D34" s="17">
        <f>SUMPRODUCT($F$13:$F28,Y$13:Y28)</f>
        <v>1598.3017715075839</v>
      </c>
    </row>
    <row r="35" spans="1:25">
      <c r="A35" s="12" t="s">
        <v>601</v>
      </c>
      <c r="B35" s="17">
        <f>B34*1.25</f>
        <v>11142.157116419656</v>
      </c>
      <c r="C35" s="17">
        <f>C34*1.25</f>
        <v>2382.3548756619616</v>
      </c>
      <c r="D35" s="17">
        <f>D34*1.5</f>
        <v>2397.4526572613759</v>
      </c>
    </row>
    <row r="36" spans="1:25">
      <c r="A36" s="12"/>
      <c r="B36" s="17"/>
    </row>
    <row r="37" spans="1:25">
      <c r="A37" s="12" t="s">
        <v>687</v>
      </c>
      <c r="B37" s="17" t="s">
        <v>10</v>
      </c>
      <c r="C37" t="s">
        <v>671</v>
      </c>
      <c r="D37" t="s">
        <v>672</v>
      </c>
    </row>
    <row r="38" spans="1:25">
      <c r="A38" t="s">
        <v>598</v>
      </c>
      <c r="B38" s="17">
        <f>B32*$C$9</f>
        <v>8190482.0650444785</v>
      </c>
      <c r="C38" s="17">
        <f t="shared" ref="C38:D41" si="9">C32*$C$9</f>
        <v>1412247.4231895998</v>
      </c>
      <c r="D38" s="17">
        <f t="shared" si="9"/>
        <v>1184417.4231360001</v>
      </c>
    </row>
    <row r="39" spans="1:25">
      <c r="A39" t="s">
        <v>599</v>
      </c>
      <c r="B39" s="17">
        <f>B33*$C$9</f>
        <v>10238102.581305599</v>
      </c>
      <c r="C39" s="17">
        <f t="shared" si="9"/>
        <v>1765309.2789869998</v>
      </c>
      <c r="D39" s="17">
        <f t="shared" si="9"/>
        <v>1776626.1347040001</v>
      </c>
    </row>
    <row r="40" spans="1:25">
      <c r="A40" t="s">
        <v>600</v>
      </c>
      <c r="B40" s="17">
        <f>B34*$C$10</f>
        <v>17114353.33082059</v>
      </c>
      <c r="C40" s="17">
        <f t="shared" si="9"/>
        <v>2287060.680635483</v>
      </c>
      <c r="D40" s="17">
        <f t="shared" si="9"/>
        <v>1917962.1258091007</v>
      </c>
    </row>
    <row r="41" spans="1:25">
      <c r="A41" s="12" t="s">
        <v>601</v>
      </c>
      <c r="B41" s="17">
        <f>B35*$C$10</f>
        <v>21392941.663525738</v>
      </c>
      <c r="C41" s="17">
        <f t="shared" si="9"/>
        <v>2858825.850794354</v>
      </c>
      <c r="D41" s="17">
        <f t="shared" si="9"/>
        <v>2876943.1887136512</v>
      </c>
    </row>
    <row r="42" spans="1:25">
      <c r="A42" s="12"/>
    </row>
    <row r="43" spans="1:25">
      <c r="A43" s="4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3"/>
  <sheetViews>
    <sheetView topLeftCell="A2" workbookViewId="0">
      <pane xSplit="1" topLeftCell="B1" activePane="topRight" state="frozen"/>
      <selection pane="topRight" activeCell="Y12" sqref="Y12"/>
    </sheetView>
  </sheetViews>
  <sheetFormatPr baseColWidth="10" defaultRowHeight="15" x14ac:dyDescent="0"/>
  <cols>
    <col min="1" max="1" width="20.6640625" bestFit="1" customWidth="1"/>
    <col min="2" max="2" width="12.83203125" bestFit="1" customWidth="1"/>
    <col min="3" max="3" width="12.1640625" bestFit="1" customWidth="1"/>
    <col min="4" max="4" width="11.83203125" bestFit="1" customWidth="1"/>
    <col min="5" max="5" width="9.1640625" bestFit="1" customWidth="1"/>
    <col min="6" max="6" width="8.5" bestFit="1" customWidth="1"/>
    <col min="7" max="7" width="9.1640625" bestFit="1" customWidth="1"/>
    <col min="8" max="8" width="9.33203125" bestFit="1" customWidth="1"/>
    <col min="9" max="9" width="13.83203125" bestFit="1" customWidth="1"/>
    <col min="10" max="10" width="11.5" bestFit="1" customWidth="1"/>
    <col min="11" max="11" width="16.6640625" bestFit="1" customWidth="1"/>
    <col min="12" max="12" width="12.1640625" bestFit="1" customWidth="1"/>
    <col min="13" max="13" width="16.33203125" bestFit="1" customWidth="1"/>
    <col min="14" max="14" width="9.1640625" bestFit="1" customWidth="1"/>
    <col min="15" max="15" width="12.5" bestFit="1" customWidth="1"/>
    <col min="16" max="16" width="9" bestFit="1" customWidth="1"/>
    <col min="17" max="17" width="8.6640625" bestFit="1" customWidth="1"/>
    <col min="18" max="18" width="12.1640625" bestFit="1" customWidth="1"/>
    <col min="19" max="19" width="17.1640625" bestFit="1" customWidth="1"/>
    <col min="20" max="20" width="9.33203125" bestFit="1" customWidth="1"/>
    <col min="21" max="21" width="12.6640625" bestFit="1" customWidth="1"/>
    <col min="22" max="22" width="9.1640625" bestFit="1" customWidth="1"/>
    <col min="23" max="23" width="8.83203125" bestFit="1" customWidth="1"/>
    <col min="24" max="24" width="12.1640625" bestFit="1" customWidth="1"/>
    <col min="25" max="25" width="17.1640625" bestFit="1" customWidth="1"/>
    <col min="26" max="26" width="10.6640625" bestFit="1" customWidth="1"/>
  </cols>
  <sheetData>
    <row r="1" spans="1:26">
      <c r="B1" t="s">
        <v>580</v>
      </c>
      <c r="C1" t="s">
        <v>581</v>
      </c>
    </row>
    <row r="2" spans="1:26">
      <c r="A2" t="s">
        <v>571</v>
      </c>
      <c r="B2">
        <v>2.9</v>
      </c>
      <c r="C2">
        <f>B2/PlayerInfo!B2</f>
        <v>2.9</v>
      </c>
      <c r="E2" s="11"/>
    </row>
    <row r="3" spans="1:26">
      <c r="A3" t="s">
        <v>639</v>
      </c>
      <c r="B3">
        <f>B2/1.6</f>
        <v>1.8124999999999998</v>
      </c>
      <c r="C3">
        <f>B2/(PlayerInfo!B2+PlayerInfo!B9)</f>
        <v>1.8124999999999998</v>
      </c>
      <c r="E3" s="11"/>
    </row>
    <row r="4" spans="1:26">
      <c r="A4" t="s">
        <v>562</v>
      </c>
      <c r="B4" s="13">
        <v>1.7999999999999999E-2</v>
      </c>
      <c r="C4" s="13">
        <f>MIN(B4*PlayerInfo!B3,1)</f>
        <v>3.5999999999999997E-2</v>
      </c>
    </row>
    <row r="5" spans="1:26">
      <c r="A5" t="s">
        <v>563</v>
      </c>
      <c r="B5" s="13">
        <v>1E-3</v>
      </c>
      <c r="C5" s="13">
        <f>MIN(B5*PlayerInfo!B4,1)</f>
        <v>2E-3</v>
      </c>
    </row>
    <row r="6" spans="1:26">
      <c r="A6" t="s">
        <v>572</v>
      </c>
      <c r="B6" s="13">
        <v>8.0000000000000002E-3</v>
      </c>
      <c r="C6" s="13">
        <f>MIN(B6*PlayerInfo!B4,1)</f>
        <v>1.6E-2</v>
      </c>
    </row>
    <row r="7" spans="1:26">
      <c r="A7" t="s">
        <v>579</v>
      </c>
      <c r="B7" s="15">
        <f>(1*(1-B4)*(1-B5))</f>
        <v>0.98101799999999995</v>
      </c>
      <c r="C7" s="15">
        <f>(1*(1-C4)*(1-C5))</f>
        <v>0.96207199999999993</v>
      </c>
    </row>
    <row r="8" spans="1:26">
      <c r="A8" t="s">
        <v>582</v>
      </c>
      <c r="B8" s="15">
        <f>(1*(1-B4)*(1-B6))</f>
        <v>0.97414400000000001</v>
      </c>
      <c r="C8" s="15">
        <f>(1*(1-C4)*(1-C6))</f>
        <v>0.94857599999999997</v>
      </c>
    </row>
    <row r="9" spans="1:26">
      <c r="A9" t="s">
        <v>597</v>
      </c>
      <c r="B9">
        <f>PlayerInfo!$B$8/B2</f>
        <v>1241.3793103448277</v>
      </c>
      <c r="C9">
        <f>PlayerInfo!$B$8/C2</f>
        <v>1241.3793103448277</v>
      </c>
    </row>
    <row r="10" spans="1:26">
      <c r="A10" t="s">
        <v>638</v>
      </c>
      <c r="B10">
        <f>PlayerInfo!$B$8/B3</f>
        <v>1986.2068965517244</v>
      </c>
      <c r="C10">
        <f>PlayerInfo!$B$8/C3</f>
        <v>1986.2068965517244</v>
      </c>
    </row>
    <row r="12" spans="1:26">
      <c r="A12" t="s">
        <v>568</v>
      </c>
      <c r="B12" t="s">
        <v>569</v>
      </c>
      <c r="C12" t="s">
        <v>573</v>
      </c>
      <c r="D12" t="s">
        <v>575</v>
      </c>
      <c r="E12" t="s">
        <v>574</v>
      </c>
      <c r="F12" t="s">
        <v>570</v>
      </c>
      <c r="G12" t="s">
        <v>562</v>
      </c>
      <c r="H12" t="s">
        <v>563</v>
      </c>
      <c r="I12" t="s">
        <v>572</v>
      </c>
      <c r="J12" t="s">
        <v>579</v>
      </c>
      <c r="K12" t="s">
        <v>582</v>
      </c>
      <c r="L12" t="s">
        <v>583</v>
      </c>
      <c r="M12" t="s">
        <v>584</v>
      </c>
      <c r="N12" t="s">
        <v>673</v>
      </c>
      <c r="O12" t="s">
        <v>676</v>
      </c>
      <c r="P12" t="s">
        <v>677</v>
      </c>
      <c r="Q12" t="s">
        <v>678</v>
      </c>
      <c r="R12" t="s">
        <v>679</v>
      </c>
      <c r="S12" t="s">
        <v>680</v>
      </c>
      <c r="T12" t="s">
        <v>681</v>
      </c>
      <c r="U12" t="s">
        <v>682</v>
      </c>
      <c r="V12" t="s">
        <v>683</v>
      </c>
      <c r="W12" t="s">
        <v>684</v>
      </c>
      <c r="X12" t="s">
        <v>685</v>
      </c>
      <c r="Y12" t="s">
        <v>690</v>
      </c>
      <c r="Z12" t="s">
        <v>585</v>
      </c>
    </row>
    <row r="13" spans="1:26">
      <c r="A13" s="4" t="s">
        <v>142</v>
      </c>
      <c r="B13">
        <f>EnemyInfoCasual!E101</f>
        <v>4310</v>
      </c>
      <c r="C13">
        <f>(B13+(IF(EnemyInfoCasual!I101=1,PlayerInfo!$B$5,0)))*(PlayerInfo!$B$1)*(EnemyInfoCasual!L101+1)</f>
        <v>6982.2000000000007</v>
      </c>
      <c r="D13">
        <f>(B13+(IF(EnemyInfoCasual!I101=1,PlayerInfo!$B$5,0))+PlayerInfo!$B$6)*(PlayerInfo!$B$1)*(EnemyInfoCasual!L101+1)*EnemyInfoCasual!H101</f>
        <v>6982.2000000000007</v>
      </c>
      <c r="E13">
        <f>(B13+(IF(EnemyInfoCasual!I101=1,PlayerInfo!$B$5,0))+PlayerInfo!$B$6+PlayerInfo!$B$7)*(PlayerInfo!$B$1)*(EnemyInfoCasual!L101+1)*1.2*EnemyInfoCasual!H101</f>
        <v>8378.6400000000012</v>
      </c>
      <c r="F13" s="13">
        <f>(1-F$38)/25</f>
        <v>3.9919999999999997E-2</v>
      </c>
      <c r="G13" s="13">
        <f>MIN((($B$4+(IF(EnemyInfoCasual!$C101=1,0.05,0))-($B$4*(IF(EnemyInfoCasual!$C101=1,0.05,0))))*PlayerInfo!$B$3)*EnemyInfoCasual!H101,1)</f>
        <v>0.13420000000000001</v>
      </c>
      <c r="H13" s="13">
        <f>MIN((($B$5+(IF(EnemyInfoCasual!$C101=1,0.005,0))-($B$5*(IF(EnemyInfoCasual!$C101=1,0.005,0))))*PlayerInfo!$B$4)*EnemyInfoCasual!H101,1)</f>
        <v>1.1990000000000001E-2</v>
      </c>
      <c r="I13" s="13">
        <f>MIN((($B$6+(IF(EnemyInfoCasual!$C101=1,0.005,0))-($B$6*(IF(EnemyInfoCasual!$C101=1,0.005,0))))*PlayerInfo!$B$4)*EnemyInfoCasual!H101,1)</f>
        <v>2.5920000000000002E-2</v>
      </c>
      <c r="J13" s="13">
        <f>(1*(1-G13)*(1-H13))</f>
        <v>0.85541905800000007</v>
      </c>
      <c r="K13" s="14">
        <f>(1*(1-G13)*(1-I13))</f>
        <v>0.84335846399999992</v>
      </c>
      <c r="L13" s="16">
        <f>(J13*C13)+(G13*D13)+(H13*E13)</f>
        <v>7010.1780803676011</v>
      </c>
      <c r="M13" s="16">
        <f>((K13*C13)+(G13*D13)+(I13*E13))*1.3</f>
        <v>9155.4879729830391</v>
      </c>
      <c r="N13" s="16">
        <f>EnemyInfoCasual!F101</f>
        <v>1270</v>
      </c>
      <c r="O13" s="16">
        <f>N13*PlayerInfo!$B$10</f>
        <v>1270</v>
      </c>
      <c r="P13" s="16">
        <f>N13*PlayerInfo!$B$10*1.2*EnemyInfoCasual!H101</f>
        <v>1524</v>
      </c>
      <c r="Q13" s="16">
        <f>N13*PlayerInfo!$B$10*1.2*1.5*EnemyInfoCasual!H101</f>
        <v>2286</v>
      </c>
      <c r="R13" s="16">
        <f>(J13*O13)+(G13*P13)+(H13*Q13)</f>
        <v>1318.3121436600002</v>
      </c>
      <c r="S13" s="16">
        <f>((K13*O13)+(G13*P13)+(I13*Q13))*1.6</f>
        <v>2135.7426708480002</v>
      </c>
      <c r="T13" s="16">
        <f>EnemyInfoCasual!G101</f>
        <v>1100</v>
      </c>
      <c r="U13" s="16">
        <f>T13*PlayerInfo!$B$11</f>
        <v>1100</v>
      </c>
      <c r="V13" s="16">
        <f>T13*PlayerInfo!$B$11*1.2*EnemyInfoCasual!H101</f>
        <v>1320</v>
      </c>
      <c r="W13" s="16">
        <f>T13*PlayerInfo!$B$11*1.2*1.5*EnemyInfoCasual!H101</f>
        <v>1980</v>
      </c>
      <c r="X13" s="16">
        <f>(J13*U13)+(G13*V13)+(H13*W13)</f>
        <v>1141.8451637999999</v>
      </c>
      <c r="Y13" s="16">
        <f>((K13*U13)+(G13*V13)+(I13*W13))*1.6</f>
        <v>1849.85585664</v>
      </c>
    </row>
    <row r="14" spans="1:26">
      <c r="A14" s="4" t="s">
        <v>143</v>
      </c>
      <c r="B14">
        <f>EnemyInfoCasual!E102</f>
        <v>4370</v>
      </c>
      <c r="C14">
        <f>(B14+(IF(EnemyInfoCasual!I102=1,PlayerInfo!$B$5,0)))*(PlayerInfo!$B$1)*(EnemyInfoCasual!L102+1)</f>
        <v>7079.4000000000005</v>
      </c>
      <c r="D14">
        <f>(B14+(IF(EnemyInfoCasual!I102=1,PlayerInfo!$B$5,0))+PlayerInfo!$B$6)*(PlayerInfo!$B$1)*(EnemyInfoCasual!L102+1)*EnemyInfoCasual!H102</f>
        <v>7079.4000000000005</v>
      </c>
      <c r="E14">
        <f>(B14+(IF(EnemyInfoCasual!I102=1,PlayerInfo!$B$5,0))+PlayerInfo!$B$6+PlayerInfo!$B$7)*(PlayerInfo!$B$1)*(EnemyInfoCasual!L102+1)*1.2*EnemyInfoCasual!H102</f>
        <v>8495.2800000000007</v>
      </c>
      <c r="F14" s="13">
        <f t="shared" ref="F14:F37" si="0">(1-F$38)/25</f>
        <v>3.9919999999999997E-2</v>
      </c>
      <c r="G14" s="13">
        <f>MIN((($B$4+(IF(EnemyInfoCasual!$C102=1,0.05,0))-($B$4*(IF(EnemyInfoCasual!$C102=1,0.05,0))))*PlayerInfo!$B$3)*EnemyInfoCasual!H102,1)</f>
        <v>0.13420000000000001</v>
      </c>
      <c r="H14" s="13">
        <f>MIN((($B$5+(IF(EnemyInfoCasual!$C102=1,0.005,0))-($B$5*(IF(EnemyInfoCasual!$C102=1,0.005,0))))*PlayerInfo!$B$4)*EnemyInfoCasual!H102,1)</f>
        <v>1.1990000000000001E-2</v>
      </c>
      <c r="I14" s="13">
        <f>MIN((($B$6+(IF(EnemyInfoCasual!$C102=1,0.005,0))-($B$6*(IF(EnemyInfoCasual!$C102=1,0.005,0))))*PlayerInfo!$B$4)*EnemyInfoCasual!H102,1)</f>
        <v>2.5920000000000002E-2</v>
      </c>
      <c r="J14" s="13">
        <f t="shared" ref="J14:J37" si="1">(1*(1-G14)*(1-H14))</f>
        <v>0.85541905800000007</v>
      </c>
      <c r="K14" s="14">
        <f t="shared" ref="K14:K37" si="2">(1*(1-G14)*(1-I14))</f>
        <v>0.84335846399999992</v>
      </c>
      <c r="L14" s="16">
        <f t="shared" ref="L14:L37" si="3">(J14*C14)+(G14*D14)+(H14*E14)</f>
        <v>7107.7675664052013</v>
      </c>
      <c r="M14" s="16">
        <f t="shared" ref="M14:M38" si="4">((K14*C14)+(G14*D14)+(I14*E14))*1.3</f>
        <v>9282.94256193408</v>
      </c>
      <c r="N14" s="16">
        <f>EnemyInfoCasual!F102</f>
        <v>1290</v>
      </c>
      <c r="O14" s="16">
        <f>N14*PlayerInfo!$B$10</f>
        <v>1290</v>
      </c>
      <c r="P14" s="16">
        <f>N14*PlayerInfo!$B$10*1.2*EnemyInfoCasual!H102</f>
        <v>1548</v>
      </c>
      <c r="Q14" s="16">
        <f>N14*PlayerInfo!$B$10*1.2*1.5*EnemyInfoCasual!H102</f>
        <v>2322</v>
      </c>
      <c r="R14" s="16">
        <f t="shared" ref="R14:R38" si="5">(J14*O14)+(G14*P14)+(H14*Q14)</f>
        <v>1339.0729648200002</v>
      </c>
      <c r="S14" s="16">
        <f t="shared" ref="S14:S38" si="6">((K14*O14)+(G14*P14)+(I14*Q14))*1.6</f>
        <v>2169.3764136959999</v>
      </c>
      <c r="T14" s="16">
        <f>EnemyInfoCasual!G102</f>
        <v>1200</v>
      </c>
      <c r="U14" s="16">
        <f>T14*PlayerInfo!$B$11</f>
        <v>1200</v>
      </c>
      <c r="V14" s="16">
        <f>T14*PlayerInfo!$B$11*1.2*EnemyInfoCasual!H102</f>
        <v>1440</v>
      </c>
      <c r="W14" s="16">
        <f>T14*PlayerInfo!$B$11*1.2*1.5*EnemyInfoCasual!H102</f>
        <v>2160</v>
      </c>
      <c r="X14" s="16">
        <f t="shared" ref="X14:X38" si="7">(J14*U14)+(G14*V14)+(H14*W14)</f>
        <v>1245.6492696000003</v>
      </c>
      <c r="Y14" s="16">
        <f t="shared" ref="Y14:Y38" si="8">((K14*U14)+(G14*V14)+(I14*W14))*1.6</f>
        <v>2018.0245708799998</v>
      </c>
    </row>
    <row r="15" spans="1:26">
      <c r="A15" s="4" t="s">
        <v>144</v>
      </c>
      <c r="B15">
        <f>EnemyInfoCasual!E103</f>
        <v>4430</v>
      </c>
      <c r="C15">
        <f>(B15+(IF(EnemyInfoCasual!I103=1,PlayerInfo!$B$5,0)))*(PlayerInfo!$B$1)*(EnemyInfoCasual!L103+1)</f>
        <v>7176.6</v>
      </c>
      <c r="D15">
        <f>(B15+(IF(EnemyInfoCasual!I103=1,PlayerInfo!$B$5,0))+PlayerInfo!$B$6)*(PlayerInfo!$B$1)*(EnemyInfoCasual!L103+1)*EnemyInfoCasual!H103</f>
        <v>7176.6</v>
      </c>
      <c r="E15">
        <f>(B15+(IF(EnemyInfoCasual!I103=1,PlayerInfo!$B$5,0))+PlayerInfo!$B$6+PlayerInfo!$B$7)*(PlayerInfo!$B$1)*(EnemyInfoCasual!L103+1)*1.2*EnemyInfoCasual!H103</f>
        <v>8611.92</v>
      </c>
      <c r="F15" s="13">
        <f t="shared" si="0"/>
        <v>3.9919999999999997E-2</v>
      </c>
      <c r="G15" s="13">
        <f>MIN((($B$4+(IF(EnemyInfoCasual!$C103=1,0.05,0))-($B$4*(IF(EnemyInfoCasual!$C103=1,0.05,0))))*PlayerInfo!$B$3)*EnemyInfoCasual!H103,1)</f>
        <v>0.13420000000000001</v>
      </c>
      <c r="H15" s="13">
        <f>MIN((($B$5+(IF(EnemyInfoCasual!$C103=1,0.005,0))-($B$5*(IF(EnemyInfoCasual!$C103=1,0.005,0))))*PlayerInfo!$B$4)*EnemyInfoCasual!H103,1)</f>
        <v>1.1990000000000001E-2</v>
      </c>
      <c r="I15" s="13">
        <f>MIN((($B$6+(IF(EnemyInfoCasual!$C103=1,0.005,0))-($B$6*(IF(EnemyInfoCasual!$C103=1,0.005,0))))*PlayerInfo!$B$4)*EnemyInfoCasual!H103,1)</f>
        <v>2.5920000000000002E-2</v>
      </c>
      <c r="J15" s="13">
        <f t="shared" si="1"/>
        <v>0.85541905800000007</v>
      </c>
      <c r="K15" s="14">
        <f t="shared" si="2"/>
        <v>0.84335846399999992</v>
      </c>
      <c r="L15" s="16">
        <f t="shared" si="3"/>
        <v>7205.3570524428014</v>
      </c>
      <c r="M15" s="16">
        <f t="shared" si="4"/>
        <v>9410.3971508851209</v>
      </c>
      <c r="N15" s="16">
        <f>EnemyInfoCasual!F103</f>
        <v>1310</v>
      </c>
      <c r="O15" s="16">
        <f>N15*PlayerInfo!$B$10</f>
        <v>1310</v>
      </c>
      <c r="P15" s="16">
        <f>N15*PlayerInfo!$B$10*1.2*EnemyInfoCasual!H103</f>
        <v>1572</v>
      </c>
      <c r="Q15" s="16">
        <f>N15*PlayerInfo!$B$10*1.2*1.5*EnemyInfoCasual!H103</f>
        <v>2358</v>
      </c>
      <c r="R15" s="16">
        <f t="shared" si="5"/>
        <v>1359.8337859800001</v>
      </c>
      <c r="S15" s="16">
        <f t="shared" si="6"/>
        <v>2203.010156544</v>
      </c>
      <c r="T15" s="16">
        <f>EnemyInfoCasual!G103</f>
        <v>1200</v>
      </c>
      <c r="U15" s="16">
        <f>T15*PlayerInfo!$B$11</f>
        <v>1200</v>
      </c>
      <c r="V15" s="16">
        <f>T15*PlayerInfo!$B$11*1.2*EnemyInfoCasual!H103</f>
        <v>1440</v>
      </c>
      <c r="W15" s="16">
        <f>T15*PlayerInfo!$B$11*1.2*1.5*EnemyInfoCasual!H103</f>
        <v>2160</v>
      </c>
      <c r="X15" s="16">
        <f t="shared" si="7"/>
        <v>1245.6492696000003</v>
      </c>
      <c r="Y15" s="16">
        <f t="shared" si="8"/>
        <v>2018.0245708799998</v>
      </c>
    </row>
    <row r="16" spans="1:26">
      <c r="A16" s="4" t="s">
        <v>145</v>
      </c>
      <c r="B16">
        <f>EnemyInfoCasual!E104</f>
        <v>4490</v>
      </c>
      <c r="C16">
        <f>(B16+(IF(EnemyInfoCasual!I104=1,PlayerInfo!$B$5,0)))*(PlayerInfo!$B$1)*(EnemyInfoCasual!L104+1)</f>
        <v>7273.8</v>
      </c>
      <c r="D16">
        <f>(B16+(IF(EnemyInfoCasual!I104=1,PlayerInfo!$B$5,0))+PlayerInfo!$B$6)*(PlayerInfo!$B$1)*(EnemyInfoCasual!L104+1)*EnemyInfoCasual!H104</f>
        <v>7273.8</v>
      </c>
      <c r="E16">
        <f>(B16+(IF(EnemyInfoCasual!I104=1,PlayerInfo!$B$5,0))+PlayerInfo!$B$6+PlayerInfo!$B$7)*(PlayerInfo!$B$1)*(EnemyInfoCasual!L104+1)*1.2*EnemyInfoCasual!H104</f>
        <v>8728.56</v>
      </c>
      <c r="F16" s="13">
        <f t="shared" si="0"/>
        <v>3.9919999999999997E-2</v>
      </c>
      <c r="G16" s="13">
        <f>MIN((($B$4+(IF(EnemyInfoCasual!$C104=1,0.05,0))-($B$4*(IF(EnemyInfoCasual!$C104=1,0.05,0))))*PlayerInfo!$B$3)*EnemyInfoCasual!H104,1)</f>
        <v>0.13420000000000001</v>
      </c>
      <c r="H16" s="13">
        <f>MIN((($B$5+(IF(EnemyInfoCasual!$C104=1,0.005,0))-($B$5*(IF(EnemyInfoCasual!$C104=1,0.005,0))))*PlayerInfo!$B$4)*EnemyInfoCasual!H104,1)</f>
        <v>1.1990000000000001E-2</v>
      </c>
      <c r="I16" s="13">
        <f>MIN((($B$6+(IF(EnemyInfoCasual!$C104=1,0.005,0))-($B$6*(IF(EnemyInfoCasual!$C104=1,0.005,0))))*PlayerInfo!$B$4)*EnemyInfoCasual!H104,1)</f>
        <v>2.5920000000000002E-2</v>
      </c>
      <c r="J16" s="13">
        <f t="shared" si="1"/>
        <v>0.85541905800000007</v>
      </c>
      <c r="K16" s="14">
        <f t="shared" si="2"/>
        <v>0.84335846399999992</v>
      </c>
      <c r="L16" s="16">
        <f t="shared" si="3"/>
        <v>7302.9465384804007</v>
      </c>
      <c r="M16" s="16">
        <f t="shared" si="4"/>
        <v>9537.85173983616</v>
      </c>
      <c r="N16" s="16">
        <f>EnemyInfoCasual!F104</f>
        <v>1320</v>
      </c>
      <c r="O16" s="16">
        <f>N16*PlayerInfo!$B$10</f>
        <v>1320</v>
      </c>
      <c r="P16" s="16">
        <f>N16*PlayerInfo!$B$10*1.2*EnemyInfoCasual!H104</f>
        <v>1584</v>
      </c>
      <c r="Q16" s="16">
        <f>N16*PlayerInfo!$B$10*1.2*1.5*EnemyInfoCasual!H104</f>
        <v>2376</v>
      </c>
      <c r="R16" s="16">
        <f t="shared" si="5"/>
        <v>1370.2141965600001</v>
      </c>
      <c r="S16" s="16">
        <f t="shared" si="6"/>
        <v>2219.827027968</v>
      </c>
      <c r="T16" s="16">
        <f>EnemyInfoCasual!G104</f>
        <v>1200</v>
      </c>
      <c r="U16" s="16">
        <f>T16*PlayerInfo!$B$11</f>
        <v>1200</v>
      </c>
      <c r="V16" s="16">
        <f>T16*PlayerInfo!$B$11*1.2*EnemyInfoCasual!H104</f>
        <v>1440</v>
      </c>
      <c r="W16" s="16">
        <f>T16*PlayerInfo!$B$11*1.2*1.5*EnemyInfoCasual!H104</f>
        <v>2160</v>
      </c>
      <c r="X16" s="16">
        <f t="shared" si="7"/>
        <v>1245.6492696000003</v>
      </c>
      <c r="Y16" s="16">
        <f t="shared" si="8"/>
        <v>2018.0245708799998</v>
      </c>
    </row>
    <row r="17" spans="1:25">
      <c r="A17" s="4" t="s">
        <v>147</v>
      </c>
      <c r="B17">
        <f>EnemyInfoCasual!E105</f>
        <v>4540</v>
      </c>
      <c r="C17">
        <f>(B17+(IF(EnemyInfoCasual!I105=1,PlayerInfo!$B$5,0)))*(PlayerInfo!$B$1)*(EnemyInfoCasual!L105+1)</f>
        <v>7354.8</v>
      </c>
      <c r="D17">
        <f>(B17+(IF(EnemyInfoCasual!I105=1,PlayerInfo!$B$5,0))+PlayerInfo!$B$6)*(PlayerInfo!$B$1)*(EnemyInfoCasual!L105+1)*EnemyInfoCasual!H105</f>
        <v>7354.8</v>
      </c>
      <c r="E17">
        <f>(B17+(IF(EnemyInfoCasual!I105=1,PlayerInfo!$B$5,0))+PlayerInfo!$B$6+PlayerInfo!$B$7)*(PlayerInfo!$B$1)*(EnemyInfoCasual!L105+1)*1.2*EnemyInfoCasual!H105</f>
        <v>8825.76</v>
      </c>
      <c r="F17" s="13">
        <f t="shared" si="0"/>
        <v>3.9919999999999997E-2</v>
      </c>
      <c r="G17" s="13">
        <f>MIN((($B$4+(IF(EnemyInfoCasual!$C105=1,0.05,0))-($B$4*(IF(EnemyInfoCasual!$C105=1,0.05,0))))*PlayerInfo!$B$3)*EnemyInfoCasual!H105,1)</f>
        <v>0.13420000000000001</v>
      </c>
      <c r="H17" s="13">
        <f>MIN((($B$5+(IF(EnemyInfoCasual!$C105=1,0.005,0))-($B$5*(IF(EnemyInfoCasual!$C105=1,0.005,0))))*PlayerInfo!$B$4)*EnemyInfoCasual!H105,1)</f>
        <v>1.1990000000000001E-2</v>
      </c>
      <c r="I17" s="13">
        <f>MIN((($B$6+(IF(EnemyInfoCasual!$C105=1,0.005,0))-($B$6*(IF(EnemyInfoCasual!$C105=1,0.005,0))))*PlayerInfo!$B$4)*EnemyInfoCasual!H105,1)</f>
        <v>2.5920000000000002E-2</v>
      </c>
      <c r="J17" s="13">
        <f t="shared" si="1"/>
        <v>0.85541905800000007</v>
      </c>
      <c r="K17" s="14">
        <f t="shared" si="2"/>
        <v>0.84335846399999992</v>
      </c>
      <c r="L17" s="16">
        <f t="shared" si="3"/>
        <v>7384.2711101784007</v>
      </c>
      <c r="M17" s="16">
        <f t="shared" si="4"/>
        <v>9644.0638972953584</v>
      </c>
      <c r="N17" s="16">
        <f>EnemyInfoCasual!F105</f>
        <v>1340</v>
      </c>
      <c r="O17" s="16">
        <f>N17*PlayerInfo!$B$10</f>
        <v>1340</v>
      </c>
      <c r="P17" s="16">
        <f>N17*PlayerInfo!$B$10*1.2*EnemyInfoCasual!H105</f>
        <v>1608</v>
      </c>
      <c r="Q17" s="16">
        <f>N17*PlayerInfo!$B$10*1.2*1.5*EnemyInfoCasual!H105</f>
        <v>2412</v>
      </c>
      <c r="R17" s="16">
        <f t="shared" si="5"/>
        <v>1390.9750177199999</v>
      </c>
      <c r="S17" s="16">
        <f t="shared" si="6"/>
        <v>2253.4607708159997</v>
      </c>
      <c r="T17" s="16">
        <f>EnemyInfoCasual!G105</f>
        <v>1200</v>
      </c>
      <c r="U17" s="16">
        <f>T17*PlayerInfo!$B$11</f>
        <v>1200</v>
      </c>
      <c r="V17" s="16">
        <f>T17*PlayerInfo!$B$11*1.2*EnemyInfoCasual!H105</f>
        <v>1440</v>
      </c>
      <c r="W17" s="16">
        <f>T17*PlayerInfo!$B$11*1.2*1.5*EnemyInfoCasual!H105</f>
        <v>2160</v>
      </c>
      <c r="X17" s="16">
        <f t="shared" si="7"/>
        <v>1245.6492696000003</v>
      </c>
      <c r="Y17" s="16">
        <f t="shared" si="8"/>
        <v>2018.0245708799998</v>
      </c>
    </row>
    <row r="18" spans="1:25">
      <c r="A18" s="4" t="s">
        <v>150</v>
      </c>
      <c r="B18">
        <f>EnemyInfoCasual!E106</f>
        <v>4600</v>
      </c>
      <c r="C18">
        <f>(B18+(IF(EnemyInfoCasual!I106=1,PlayerInfo!$B$5,0)))*(PlayerInfo!$B$1)*(EnemyInfoCasual!L106+1)</f>
        <v>7452.0000000000009</v>
      </c>
      <c r="D18">
        <f>(B18+(IF(EnemyInfoCasual!I106=1,PlayerInfo!$B$5,0))+PlayerInfo!$B$6)*(PlayerInfo!$B$1)*(EnemyInfoCasual!L106+1)*EnemyInfoCasual!H106</f>
        <v>7452.0000000000009</v>
      </c>
      <c r="E18">
        <f>(B18+(IF(EnemyInfoCasual!I106=1,PlayerInfo!$B$5,0))+PlayerInfo!$B$6+PlayerInfo!$B$7)*(PlayerInfo!$B$1)*(EnemyInfoCasual!L106+1)*1.2*EnemyInfoCasual!H106</f>
        <v>8942.4000000000015</v>
      </c>
      <c r="F18" s="13">
        <f t="shared" si="0"/>
        <v>3.9919999999999997E-2</v>
      </c>
      <c r="G18" s="13">
        <f>MIN((($B$4+(IF(EnemyInfoCasual!$C106=1,0.05,0))-($B$4*(IF(EnemyInfoCasual!$C106=1,0.05,0))))*PlayerInfo!$B$3)*EnemyInfoCasual!H106,1)</f>
        <v>0.13420000000000001</v>
      </c>
      <c r="H18" s="13">
        <f>MIN((($B$5+(IF(EnemyInfoCasual!$C106=1,0.005,0))-($B$5*(IF(EnemyInfoCasual!$C106=1,0.005,0))))*PlayerInfo!$B$4)*EnemyInfoCasual!H106,1)</f>
        <v>1.1990000000000001E-2</v>
      </c>
      <c r="I18" s="13">
        <f>MIN((($B$6+(IF(EnemyInfoCasual!$C106=1,0.005,0))-($B$6*(IF(EnemyInfoCasual!$C106=1,0.005,0))))*PlayerInfo!$B$4)*EnemyInfoCasual!H106,1)</f>
        <v>2.5920000000000002E-2</v>
      </c>
      <c r="J18" s="13">
        <f t="shared" si="1"/>
        <v>0.85541905800000007</v>
      </c>
      <c r="K18" s="14">
        <f t="shared" si="2"/>
        <v>0.84335846399999992</v>
      </c>
      <c r="L18" s="16">
        <f t="shared" si="3"/>
        <v>7481.8605962160009</v>
      </c>
      <c r="M18" s="16">
        <f t="shared" si="4"/>
        <v>9771.5184862464012</v>
      </c>
      <c r="N18" s="16">
        <f>EnemyInfoCasual!F106</f>
        <v>1360</v>
      </c>
      <c r="O18" s="16">
        <f>N18*PlayerInfo!$B$10</f>
        <v>1360</v>
      </c>
      <c r="P18" s="16">
        <f>N18*PlayerInfo!$B$10*1.2*EnemyInfoCasual!H106</f>
        <v>1632</v>
      </c>
      <c r="Q18" s="16">
        <f>N18*PlayerInfo!$B$10*1.2*1.5*EnemyInfoCasual!H106</f>
        <v>2448</v>
      </c>
      <c r="R18" s="16">
        <f t="shared" si="5"/>
        <v>1411.7358388800001</v>
      </c>
      <c r="S18" s="16">
        <f t="shared" si="6"/>
        <v>2287.0945136639998</v>
      </c>
      <c r="T18" s="16">
        <f>EnemyInfoCasual!G106</f>
        <v>1300</v>
      </c>
      <c r="U18" s="16">
        <f>T18*PlayerInfo!$B$11</f>
        <v>1300</v>
      </c>
      <c r="V18" s="16">
        <f>T18*PlayerInfo!$B$11*1.2*EnemyInfoCasual!H106</f>
        <v>1560</v>
      </c>
      <c r="W18" s="16">
        <f>T18*PlayerInfo!$B$11*1.2*1.5*EnemyInfoCasual!H106</f>
        <v>2340</v>
      </c>
      <c r="X18" s="16">
        <f t="shared" si="7"/>
        <v>1349.4533754000004</v>
      </c>
      <c r="Y18" s="16">
        <f t="shared" si="8"/>
        <v>2186.1932851199999</v>
      </c>
    </row>
    <row r="19" spans="1:25">
      <c r="A19" s="4" t="s">
        <v>151</v>
      </c>
      <c r="B19">
        <f>EnemyInfoCasual!E107</f>
        <v>4660</v>
      </c>
      <c r="C19">
        <f>(B19+(IF(EnemyInfoCasual!I107=1,PlayerInfo!$B$5,0)))*(PlayerInfo!$B$1)*(EnemyInfoCasual!L107+1)</f>
        <v>7549.2000000000007</v>
      </c>
      <c r="D19">
        <f>(B19+(IF(EnemyInfoCasual!I107=1,PlayerInfo!$B$5,0))+PlayerInfo!$B$6)*(PlayerInfo!$B$1)*(EnemyInfoCasual!L107+1)*EnemyInfoCasual!H107</f>
        <v>7549.2000000000007</v>
      </c>
      <c r="E19">
        <f>(B19+(IF(EnemyInfoCasual!I107=1,PlayerInfo!$B$5,0))+PlayerInfo!$B$6+PlayerInfo!$B$7)*(PlayerInfo!$B$1)*(EnemyInfoCasual!L107+1)*1.2*EnemyInfoCasual!H107</f>
        <v>9059.0400000000009</v>
      </c>
      <c r="F19" s="13">
        <f t="shared" si="0"/>
        <v>3.9919999999999997E-2</v>
      </c>
      <c r="G19" s="13">
        <f>MIN((($B$4+(IF(EnemyInfoCasual!$C107=1,0.05,0))-($B$4*(IF(EnemyInfoCasual!$C107=1,0.05,0))))*PlayerInfo!$B$3)*EnemyInfoCasual!H107,1)</f>
        <v>0.13420000000000001</v>
      </c>
      <c r="H19" s="13">
        <f>MIN((($B$5+(IF(EnemyInfoCasual!$C107=1,0.005,0))-($B$5*(IF(EnemyInfoCasual!$C107=1,0.005,0))))*PlayerInfo!$B$4)*EnemyInfoCasual!H107,1)</f>
        <v>1.1990000000000001E-2</v>
      </c>
      <c r="I19" s="13">
        <f>MIN((($B$6+(IF(EnemyInfoCasual!$C107=1,0.005,0))-($B$6*(IF(EnemyInfoCasual!$C107=1,0.005,0))))*PlayerInfo!$B$4)*EnemyInfoCasual!H107,1)</f>
        <v>2.5920000000000002E-2</v>
      </c>
      <c r="J19" s="13">
        <f t="shared" si="1"/>
        <v>0.85541905800000007</v>
      </c>
      <c r="K19" s="14">
        <f t="shared" si="2"/>
        <v>0.84335846399999992</v>
      </c>
      <c r="L19" s="16">
        <f t="shared" si="3"/>
        <v>7579.4500822536011</v>
      </c>
      <c r="M19" s="16">
        <f t="shared" si="4"/>
        <v>9898.9730751974403</v>
      </c>
      <c r="N19" s="16">
        <f>EnemyInfoCasual!F107</f>
        <v>1380</v>
      </c>
      <c r="O19" s="16">
        <f>N19*PlayerInfo!$B$10</f>
        <v>1380</v>
      </c>
      <c r="P19" s="16">
        <f>N19*PlayerInfo!$B$10*1.2*EnemyInfoCasual!H107</f>
        <v>1656</v>
      </c>
      <c r="Q19" s="16">
        <f>N19*PlayerInfo!$B$10*1.2*1.5*EnemyInfoCasual!H107</f>
        <v>2484</v>
      </c>
      <c r="R19" s="16">
        <f t="shared" si="5"/>
        <v>1432.4966600400001</v>
      </c>
      <c r="S19" s="16">
        <f t="shared" si="6"/>
        <v>2320.7282565119999</v>
      </c>
      <c r="T19" s="16">
        <f>EnemyInfoCasual!G107</f>
        <v>1300</v>
      </c>
      <c r="U19" s="16">
        <f>T19*PlayerInfo!$B$11</f>
        <v>1300</v>
      </c>
      <c r="V19" s="16">
        <f>T19*PlayerInfo!$B$11*1.2*EnemyInfoCasual!H107</f>
        <v>1560</v>
      </c>
      <c r="W19" s="16">
        <f>T19*PlayerInfo!$B$11*1.2*1.5*EnemyInfoCasual!H107</f>
        <v>2340</v>
      </c>
      <c r="X19" s="16">
        <f t="shared" si="7"/>
        <v>1349.4533754000004</v>
      </c>
      <c r="Y19" s="16">
        <f t="shared" si="8"/>
        <v>2186.1932851199999</v>
      </c>
    </row>
    <row r="20" spans="1:25">
      <c r="A20" s="4" t="s">
        <v>152</v>
      </c>
      <c r="B20">
        <f>EnemyInfoCasual!E108</f>
        <v>4710</v>
      </c>
      <c r="C20">
        <f>(B20+(IF(EnemyInfoCasual!I108=1,PlayerInfo!$B$5,0)))*(PlayerInfo!$B$1)*(EnemyInfoCasual!L108+1)</f>
        <v>7630.2000000000007</v>
      </c>
      <c r="D20">
        <f>(B20+(IF(EnemyInfoCasual!I108=1,PlayerInfo!$B$5,0))+PlayerInfo!$B$6)*(PlayerInfo!$B$1)*(EnemyInfoCasual!L108+1)*EnemyInfoCasual!H108</f>
        <v>7630.2000000000007</v>
      </c>
      <c r="E20">
        <f>(B20+(IF(EnemyInfoCasual!I108=1,PlayerInfo!$B$5,0))+PlayerInfo!$B$6+PlayerInfo!$B$7)*(PlayerInfo!$B$1)*(EnemyInfoCasual!L108+1)*1.2*EnemyInfoCasual!H108</f>
        <v>9156.24</v>
      </c>
      <c r="F20" s="13">
        <f t="shared" si="0"/>
        <v>3.9919999999999997E-2</v>
      </c>
      <c r="G20" s="13">
        <f>MIN((($B$4+(IF(EnemyInfoCasual!$C108=1,0.05,0))-($B$4*(IF(EnemyInfoCasual!$C108=1,0.05,0))))*PlayerInfo!$B$3)*EnemyInfoCasual!H108,1)</f>
        <v>0.13420000000000001</v>
      </c>
      <c r="H20" s="13">
        <f>MIN((($B$5+(IF(EnemyInfoCasual!$C108=1,0.005,0))-($B$5*(IF(EnemyInfoCasual!$C108=1,0.005,0))))*PlayerInfo!$B$4)*EnemyInfoCasual!H108,1)</f>
        <v>1.1990000000000001E-2</v>
      </c>
      <c r="I20" s="13">
        <f>MIN((($B$6+(IF(EnemyInfoCasual!$C108=1,0.005,0))-($B$6*(IF(EnemyInfoCasual!$C108=1,0.005,0))))*PlayerInfo!$B$4)*EnemyInfoCasual!H108,1)</f>
        <v>2.5920000000000002E-2</v>
      </c>
      <c r="J20" s="13">
        <f t="shared" si="1"/>
        <v>0.85541905800000007</v>
      </c>
      <c r="K20" s="14">
        <f t="shared" si="2"/>
        <v>0.84335846399999992</v>
      </c>
      <c r="L20" s="16">
        <f t="shared" si="3"/>
        <v>7660.774653951602</v>
      </c>
      <c r="M20" s="16">
        <f t="shared" si="4"/>
        <v>10005.18523265664</v>
      </c>
      <c r="N20" s="16">
        <f>EnemyInfoCasual!F108</f>
        <v>1390</v>
      </c>
      <c r="O20" s="16">
        <f>N20*PlayerInfo!$B$10</f>
        <v>1390</v>
      </c>
      <c r="P20" s="16">
        <f>N20*PlayerInfo!$B$10*1.2*EnemyInfoCasual!H108</f>
        <v>1668</v>
      </c>
      <c r="Q20" s="16">
        <f>N20*PlayerInfo!$B$10*1.2*1.5*EnemyInfoCasual!H108</f>
        <v>2502</v>
      </c>
      <c r="R20" s="16">
        <f t="shared" si="5"/>
        <v>1442.8770706200003</v>
      </c>
      <c r="S20" s="16">
        <f t="shared" si="6"/>
        <v>2337.545127936</v>
      </c>
      <c r="T20" s="16">
        <f>EnemyInfoCasual!G108</f>
        <v>1300</v>
      </c>
      <c r="U20" s="16">
        <f>T20*PlayerInfo!$B$11</f>
        <v>1300</v>
      </c>
      <c r="V20" s="16">
        <f>T20*PlayerInfo!$B$11*1.2*EnemyInfoCasual!H108</f>
        <v>1560</v>
      </c>
      <c r="W20" s="16">
        <f>T20*PlayerInfo!$B$11*1.2*1.5*EnemyInfoCasual!H108</f>
        <v>2340</v>
      </c>
      <c r="X20" s="16">
        <f t="shared" si="7"/>
        <v>1349.4533754000004</v>
      </c>
      <c r="Y20" s="16">
        <f t="shared" si="8"/>
        <v>2186.1932851199999</v>
      </c>
    </row>
    <row r="21" spans="1:25">
      <c r="A21" s="4" t="s">
        <v>153</v>
      </c>
      <c r="B21">
        <f>EnemyInfoCasual!E109</f>
        <v>4770</v>
      </c>
      <c r="C21">
        <f>(B21+(IF(EnemyInfoCasual!I109=1,PlayerInfo!$B$5,0)))*(PlayerInfo!$B$1)*(EnemyInfoCasual!L109+1)</f>
        <v>7727.4000000000005</v>
      </c>
      <c r="D21">
        <f>(B21+(IF(EnemyInfoCasual!I109=1,PlayerInfo!$B$5,0))+PlayerInfo!$B$6)*(PlayerInfo!$B$1)*(EnemyInfoCasual!L109+1)*EnemyInfoCasual!H109</f>
        <v>7727.4000000000005</v>
      </c>
      <c r="E21">
        <f>(B21+(IF(EnemyInfoCasual!I109=1,PlayerInfo!$B$5,0))+PlayerInfo!$B$6+PlayerInfo!$B$7)*(PlayerInfo!$B$1)*(EnemyInfoCasual!L109+1)*1.2*EnemyInfoCasual!H109</f>
        <v>9272.880000000001</v>
      </c>
      <c r="F21" s="13">
        <f t="shared" si="0"/>
        <v>3.9919999999999997E-2</v>
      </c>
      <c r="G21" s="13">
        <f>MIN((($B$4+(IF(EnemyInfoCasual!$C109=1,0.05,0))-($B$4*(IF(EnemyInfoCasual!$C109=1,0.05,0))))*PlayerInfo!$B$3)*EnemyInfoCasual!H109,1)</f>
        <v>0.13420000000000001</v>
      </c>
      <c r="H21" s="13">
        <f>MIN((($B$5+(IF(EnemyInfoCasual!$C109=1,0.005,0))-($B$5*(IF(EnemyInfoCasual!$C109=1,0.005,0))))*PlayerInfo!$B$4)*EnemyInfoCasual!H109,1)</f>
        <v>1.1990000000000001E-2</v>
      </c>
      <c r="I21" s="13">
        <f>MIN((($B$6+(IF(EnemyInfoCasual!$C109=1,0.005,0))-($B$6*(IF(EnemyInfoCasual!$C109=1,0.005,0))))*PlayerInfo!$B$4)*EnemyInfoCasual!H109,1)</f>
        <v>2.5920000000000002E-2</v>
      </c>
      <c r="J21" s="13">
        <f t="shared" si="1"/>
        <v>0.85541905800000007</v>
      </c>
      <c r="K21" s="14">
        <f t="shared" si="2"/>
        <v>0.84335846399999992</v>
      </c>
      <c r="L21" s="16">
        <f t="shared" si="3"/>
        <v>7758.3641399892003</v>
      </c>
      <c r="M21" s="16">
        <f t="shared" si="4"/>
        <v>10132.63982160768</v>
      </c>
      <c r="N21" s="16">
        <f>EnemyInfoCasual!F109</f>
        <v>1410</v>
      </c>
      <c r="O21" s="16">
        <f>N21*PlayerInfo!$B$10</f>
        <v>1410</v>
      </c>
      <c r="P21" s="16">
        <f>N21*PlayerInfo!$B$10*1.2*EnemyInfoCasual!H109</f>
        <v>1692</v>
      </c>
      <c r="Q21" s="16">
        <f>N21*PlayerInfo!$B$10*1.2*1.5*EnemyInfoCasual!H109</f>
        <v>2538</v>
      </c>
      <c r="R21" s="16">
        <f t="shared" si="5"/>
        <v>1463.63789178</v>
      </c>
      <c r="S21" s="16">
        <f t="shared" si="6"/>
        <v>2371.1788707840001</v>
      </c>
      <c r="T21" s="16">
        <f>EnemyInfoCasual!G109</f>
        <v>1300</v>
      </c>
      <c r="U21" s="16">
        <f>T21*PlayerInfo!$B$11</f>
        <v>1300</v>
      </c>
      <c r="V21" s="16">
        <f>T21*PlayerInfo!$B$11*1.2*EnemyInfoCasual!H109</f>
        <v>1560</v>
      </c>
      <c r="W21" s="16">
        <f>T21*PlayerInfo!$B$11*1.2*1.5*EnemyInfoCasual!H109</f>
        <v>2340</v>
      </c>
      <c r="X21" s="16">
        <f t="shared" si="7"/>
        <v>1349.4533754000004</v>
      </c>
      <c r="Y21" s="16">
        <f t="shared" si="8"/>
        <v>2186.1932851199999</v>
      </c>
    </row>
    <row r="22" spans="1:25">
      <c r="A22" s="4" t="s">
        <v>155</v>
      </c>
      <c r="B22">
        <f>EnemyInfoCasual!E110</f>
        <v>4820</v>
      </c>
      <c r="C22">
        <f>(B22+(IF(EnemyInfoCasual!I110=1,PlayerInfo!$B$5,0)))*(PlayerInfo!$B$1)*(EnemyInfoCasual!L110+1)</f>
        <v>7808.4000000000005</v>
      </c>
      <c r="D22">
        <f>(B22+(IF(EnemyInfoCasual!I110=1,PlayerInfo!$B$5,0))+PlayerInfo!$B$6)*(PlayerInfo!$B$1)*(EnemyInfoCasual!L110+1)*EnemyInfoCasual!H110</f>
        <v>7808.4000000000005</v>
      </c>
      <c r="E22">
        <f>(B22+(IF(EnemyInfoCasual!I110=1,PlayerInfo!$B$5,0))+PlayerInfo!$B$6+PlayerInfo!$B$7)*(PlayerInfo!$B$1)*(EnemyInfoCasual!L110+1)*1.2*EnemyInfoCasual!H110</f>
        <v>9370.08</v>
      </c>
      <c r="F22" s="13">
        <f t="shared" si="0"/>
        <v>3.9919999999999997E-2</v>
      </c>
      <c r="G22" s="13">
        <f>MIN((($B$4+(IF(EnemyInfoCasual!$C110=1,0.05,0))-($B$4*(IF(EnemyInfoCasual!$C110=1,0.05,0))))*PlayerInfo!$B$3)*EnemyInfoCasual!H110,1)</f>
        <v>0.13420000000000001</v>
      </c>
      <c r="H22" s="13">
        <f>MIN((($B$5+(IF(EnemyInfoCasual!$C110=1,0.005,0))-($B$5*(IF(EnemyInfoCasual!$C110=1,0.005,0))))*PlayerInfo!$B$4)*EnemyInfoCasual!H110,1)</f>
        <v>1.1990000000000001E-2</v>
      </c>
      <c r="I22" s="13">
        <f>MIN((($B$6+(IF(EnemyInfoCasual!$C110=1,0.005,0))-($B$6*(IF(EnemyInfoCasual!$C110=1,0.005,0))))*PlayerInfo!$B$4)*EnemyInfoCasual!H110,1)</f>
        <v>2.5920000000000002E-2</v>
      </c>
      <c r="J22" s="13">
        <f t="shared" si="1"/>
        <v>0.85541905800000007</v>
      </c>
      <c r="K22" s="14">
        <f t="shared" si="2"/>
        <v>0.84335846399999992</v>
      </c>
      <c r="L22" s="16">
        <f t="shared" si="3"/>
        <v>7839.6887116872003</v>
      </c>
      <c r="M22" s="16">
        <f t="shared" si="4"/>
        <v>10238.85197906688</v>
      </c>
      <c r="N22" s="16">
        <f>EnemyInfoCasual!F110</f>
        <v>1430</v>
      </c>
      <c r="O22" s="16">
        <f>N22*PlayerInfo!$B$10</f>
        <v>1430</v>
      </c>
      <c r="P22" s="16">
        <f>N22*PlayerInfo!$B$10*1.2*EnemyInfoCasual!H110</f>
        <v>1716</v>
      </c>
      <c r="Q22" s="16">
        <f>N22*PlayerInfo!$B$10*1.2*1.5*EnemyInfoCasual!H110</f>
        <v>2574</v>
      </c>
      <c r="R22" s="16">
        <f t="shared" si="5"/>
        <v>1484.3987129400002</v>
      </c>
      <c r="S22" s="16">
        <f t="shared" si="6"/>
        <v>2404.8126136320002</v>
      </c>
      <c r="T22" s="16">
        <f>EnemyInfoCasual!G110</f>
        <v>1400</v>
      </c>
      <c r="U22" s="16">
        <f>T22*PlayerInfo!$B$11</f>
        <v>1400</v>
      </c>
      <c r="V22" s="16">
        <f>T22*PlayerInfo!$B$11*1.2*EnemyInfoCasual!H110</f>
        <v>1680</v>
      </c>
      <c r="W22" s="16">
        <f>T22*PlayerInfo!$B$11*1.2*1.5*EnemyInfoCasual!H110</f>
        <v>2520</v>
      </c>
      <c r="X22" s="16">
        <f t="shared" si="7"/>
        <v>1453.2574812</v>
      </c>
      <c r="Y22" s="16">
        <f t="shared" si="8"/>
        <v>2354.36199936</v>
      </c>
    </row>
    <row r="23" spans="1:25">
      <c r="A23" s="4" t="s">
        <v>156</v>
      </c>
      <c r="B23">
        <f>EnemyInfoCasual!E111</f>
        <v>4880</v>
      </c>
      <c r="C23">
        <f>(B23+(IF(EnemyInfoCasual!I111=1,PlayerInfo!$B$5,0)))*(PlayerInfo!$B$1)*(EnemyInfoCasual!L111+1)</f>
        <v>7905.6</v>
      </c>
      <c r="D23">
        <f>(B23+(IF(EnemyInfoCasual!I111=1,PlayerInfo!$B$5,0))+PlayerInfo!$B$6)*(PlayerInfo!$B$1)*(EnemyInfoCasual!L111+1)*EnemyInfoCasual!H111</f>
        <v>7905.6</v>
      </c>
      <c r="E23">
        <f>(B23+(IF(EnemyInfoCasual!I111=1,PlayerInfo!$B$5,0))+PlayerInfo!$B$6+PlayerInfo!$B$7)*(PlayerInfo!$B$1)*(EnemyInfoCasual!L111+1)*1.2*EnemyInfoCasual!H111</f>
        <v>9486.7199999999993</v>
      </c>
      <c r="F23" s="13">
        <f t="shared" si="0"/>
        <v>3.9919999999999997E-2</v>
      </c>
      <c r="G23" s="13">
        <f>MIN((($B$4+(IF(EnemyInfoCasual!$C111=1,0.05,0))-($B$4*(IF(EnemyInfoCasual!$C111=1,0.05,0))))*PlayerInfo!$B$3)*EnemyInfoCasual!H111,1)</f>
        <v>0.13420000000000001</v>
      </c>
      <c r="H23" s="13">
        <f>MIN((($B$5+(IF(EnemyInfoCasual!$C111=1,0.005,0))-($B$5*(IF(EnemyInfoCasual!$C111=1,0.005,0))))*PlayerInfo!$B$4)*EnemyInfoCasual!H111,1)</f>
        <v>1.1990000000000001E-2</v>
      </c>
      <c r="I23" s="13">
        <f>MIN((($B$6+(IF(EnemyInfoCasual!$C111=1,0.005,0))-($B$6*(IF(EnemyInfoCasual!$C111=1,0.005,0))))*PlayerInfo!$B$4)*EnemyInfoCasual!H111,1)</f>
        <v>2.5920000000000002E-2</v>
      </c>
      <c r="J23" s="13">
        <f t="shared" si="1"/>
        <v>0.85541905800000007</v>
      </c>
      <c r="K23" s="14">
        <f t="shared" si="2"/>
        <v>0.84335846399999992</v>
      </c>
      <c r="L23" s="16">
        <f t="shared" si="3"/>
        <v>7937.2781977248005</v>
      </c>
      <c r="M23" s="16">
        <f t="shared" si="4"/>
        <v>10366.306568017921</v>
      </c>
      <c r="N23" s="16">
        <f>EnemyInfoCasual!F111</f>
        <v>1440</v>
      </c>
      <c r="O23" s="16">
        <f>N23*PlayerInfo!$B$10</f>
        <v>1440</v>
      </c>
      <c r="P23" s="16">
        <f>N23*PlayerInfo!$B$10*1.2*EnemyInfoCasual!H111</f>
        <v>1728</v>
      </c>
      <c r="Q23" s="16">
        <f>N23*PlayerInfo!$B$10*1.2*1.5*EnemyInfoCasual!H111</f>
        <v>2592</v>
      </c>
      <c r="R23" s="16">
        <f t="shared" si="5"/>
        <v>1494.7791235200002</v>
      </c>
      <c r="S23" s="16">
        <f t="shared" si="6"/>
        <v>2421.6294850559998</v>
      </c>
      <c r="T23" s="16">
        <f>EnemyInfoCasual!G111</f>
        <v>1400</v>
      </c>
      <c r="U23" s="16">
        <f>T23*PlayerInfo!$B$11</f>
        <v>1400</v>
      </c>
      <c r="V23" s="16">
        <f>T23*PlayerInfo!$B$11*1.2*EnemyInfoCasual!H111</f>
        <v>1680</v>
      </c>
      <c r="W23" s="16">
        <f>T23*PlayerInfo!$B$11*1.2*1.5*EnemyInfoCasual!H111</f>
        <v>2520</v>
      </c>
      <c r="X23" s="16">
        <f t="shared" si="7"/>
        <v>1453.2574812</v>
      </c>
      <c r="Y23" s="16">
        <f t="shared" si="8"/>
        <v>2354.36199936</v>
      </c>
    </row>
    <row r="24" spans="1:25">
      <c r="A24" s="4" t="s">
        <v>157</v>
      </c>
      <c r="B24">
        <f>EnemyInfoCasual!E112</f>
        <v>4930</v>
      </c>
      <c r="C24">
        <f>(B24+(IF(EnemyInfoCasual!I112=1,PlayerInfo!$B$5,0)))*(PlayerInfo!$B$1)*(EnemyInfoCasual!L112+1)</f>
        <v>7986.6</v>
      </c>
      <c r="D24">
        <f>(B24+(IF(EnemyInfoCasual!I112=1,PlayerInfo!$B$5,0))+PlayerInfo!$B$6)*(PlayerInfo!$B$1)*(EnemyInfoCasual!L112+1)*EnemyInfoCasual!H112</f>
        <v>7986.6</v>
      </c>
      <c r="E24">
        <f>(B24+(IF(EnemyInfoCasual!I112=1,PlayerInfo!$B$5,0))+PlayerInfo!$B$6+PlayerInfo!$B$7)*(PlayerInfo!$B$1)*(EnemyInfoCasual!L112+1)*1.2*EnemyInfoCasual!H112</f>
        <v>9583.92</v>
      </c>
      <c r="F24" s="13">
        <f t="shared" si="0"/>
        <v>3.9919999999999997E-2</v>
      </c>
      <c r="G24" s="13">
        <f>MIN((($B$4+(IF(EnemyInfoCasual!$C112=1,0.05,0))-($B$4*(IF(EnemyInfoCasual!$C112=1,0.05,0))))*PlayerInfo!$B$3)*EnemyInfoCasual!H112,1)</f>
        <v>0.13420000000000001</v>
      </c>
      <c r="H24" s="13">
        <f>MIN((($B$5+(IF(EnemyInfoCasual!$C112=1,0.005,0))-($B$5*(IF(EnemyInfoCasual!$C112=1,0.005,0))))*PlayerInfo!$B$4)*EnemyInfoCasual!H112,1)</f>
        <v>1.1990000000000001E-2</v>
      </c>
      <c r="I24" s="13">
        <f>MIN((($B$6+(IF(EnemyInfoCasual!$C112=1,0.005,0))-($B$6*(IF(EnemyInfoCasual!$C112=1,0.005,0))))*PlayerInfo!$B$4)*EnemyInfoCasual!H112,1)</f>
        <v>2.5920000000000002E-2</v>
      </c>
      <c r="J24" s="13">
        <f t="shared" si="1"/>
        <v>0.85541905800000007</v>
      </c>
      <c r="K24" s="14">
        <f t="shared" si="2"/>
        <v>0.84335846399999992</v>
      </c>
      <c r="L24" s="16">
        <f t="shared" si="3"/>
        <v>8018.6027694228014</v>
      </c>
      <c r="M24" s="16">
        <f t="shared" si="4"/>
        <v>10472.518725477121</v>
      </c>
      <c r="N24" s="16">
        <f>EnemyInfoCasual!F112</f>
        <v>1460</v>
      </c>
      <c r="O24" s="16">
        <f>N24*PlayerInfo!$B$10</f>
        <v>1460</v>
      </c>
      <c r="P24" s="16">
        <f>N24*PlayerInfo!$B$10*1.2*EnemyInfoCasual!H112</f>
        <v>1752</v>
      </c>
      <c r="Q24" s="16">
        <f>N24*PlayerInfo!$B$10*1.2*1.5*EnemyInfoCasual!H112</f>
        <v>2628</v>
      </c>
      <c r="R24" s="16">
        <f t="shared" si="5"/>
        <v>1515.5399446800002</v>
      </c>
      <c r="S24" s="16">
        <f t="shared" si="6"/>
        <v>2455.2632279040004</v>
      </c>
      <c r="T24" s="16">
        <f>EnemyInfoCasual!G112</f>
        <v>1400</v>
      </c>
      <c r="U24" s="16">
        <f>T24*PlayerInfo!$B$11</f>
        <v>1400</v>
      </c>
      <c r="V24" s="16">
        <f>T24*PlayerInfo!$B$11*1.2*EnemyInfoCasual!H112</f>
        <v>1680</v>
      </c>
      <c r="W24" s="16">
        <f>T24*PlayerInfo!$B$11*1.2*1.5*EnemyInfoCasual!H112</f>
        <v>2520</v>
      </c>
      <c r="X24" s="16">
        <f t="shared" si="7"/>
        <v>1453.2574812</v>
      </c>
      <c r="Y24" s="16">
        <f t="shared" si="8"/>
        <v>2354.36199936</v>
      </c>
    </row>
    <row r="25" spans="1:25">
      <c r="A25" s="4" t="s">
        <v>158</v>
      </c>
      <c r="B25">
        <f>EnemyInfoCasual!E113</f>
        <v>4980</v>
      </c>
      <c r="C25">
        <f>(B25+(IF(EnemyInfoCasual!I113=1,PlayerInfo!$B$5,0)))*(PlayerInfo!$B$1)*(EnemyInfoCasual!L113+1)</f>
        <v>8067.6</v>
      </c>
      <c r="D25">
        <f>(B25+(IF(EnemyInfoCasual!I113=1,PlayerInfo!$B$5,0))+PlayerInfo!$B$6)*(PlayerInfo!$B$1)*(EnemyInfoCasual!L113+1)*EnemyInfoCasual!H113</f>
        <v>8067.6</v>
      </c>
      <c r="E25">
        <f>(B25+(IF(EnemyInfoCasual!I113=1,PlayerInfo!$B$5,0))+PlayerInfo!$B$6+PlayerInfo!$B$7)*(PlayerInfo!$B$1)*(EnemyInfoCasual!L113+1)*1.2*EnemyInfoCasual!H113</f>
        <v>9681.1200000000008</v>
      </c>
      <c r="F25" s="13">
        <f t="shared" si="0"/>
        <v>3.9919999999999997E-2</v>
      </c>
      <c r="G25" s="13">
        <f>MIN((($B$4+(IF(EnemyInfoCasual!$C113=1,0.05,0))-($B$4*(IF(EnemyInfoCasual!$C113=1,0.05,0))))*PlayerInfo!$B$3)*EnemyInfoCasual!H113,1)</f>
        <v>0.13420000000000001</v>
      </c>
      <c r="H25" s="13">
        <f>MIN((($B$5+(IF(EnemyInfoCasual!$C113=1,0.005,0))-($B$5*(IF(EnemyInfoCasual!$C113=1,0.005,0))))*PlayerInfo!$B$4)*EnemyInfoCasual!H113,1)</f>
        <v>1.1990000000000001E-2</v>
      </c>
      <c r="I25" s="13">
        <f>MIN((($B$6+(IF(EnemyInfoCasual!$C113=1,0.005,0))-($B$6*(IF(EnemyInfoCasual!$C113=1,0.005,0))))*PlayerInfo!$B$4)*EnemyInfoCasual!H113,1)</f>
        <v>2.5920000000000002E-2</v>
      </c>
      <c r="J25" s="13">
        <f t="shared" si="1"/>
        <v>0.85541905800000007</v>
      </c>
      <c r="K25" s="14">
        <f t="shared" si="2"/>
        <v>0.84335846399999992</v>
      </c>
      <c r="L25" s="16">
        <f t="shared" si="3"/>
        <v>8099.9273411208023</v>
      </c>
      <c r="M25" s="16">
        <f t="shared" si="4"/>
        <v>10578.730882936319</v>
      </c>
      <c r="N25" s="16">
        <f>EnemyInfoCasual!F113</f>
        <v>1480</v>
      </c>
      <c r="O25" s="16">
        <f>N25*PlayerInfo!$B$10</f>
        <v>1480</v>
      </c>
      <c r="P25" s="16">
        <f>N25*PlayerInfo!$B$10*1.2*EnemyInfoCasual!H113</f>
        <v>1776</v>
      </c>
      <c r="Q25" s="16">
        <f>N25*PlayerInfo!$B$10*1.2*1.5*EnemyInfoCasual!H113</f>
        <v>2664</v>
      </c>
      <c r="R25" s="16">
        <f t="shared" si="5"/>
        <v>1536.3007658400002</v>
      </c>
      <c r="S25" s="16">
        <f t="shared" si="6"/>
        <v>2488.896970752</v>
      </c>
      <c r="T25" s="16">
        <f>EnemyInfoCasual!G113</f>
        <v>1400</v>
      </c>
      <c r="U25" s="16">
        <f>T25*PlayerInfo!$B$11</f>
        <v>1400</v>
      </c>
      <c r="V25" s="16">
        <f>T25*PlayerInfo!$B$11*1.2*EnemyInfoCasual!H113</f>
        <v>1680</v>
      </c>
      <c r="W25" s="16">
        <f>T25*PlayerInfo!$B$11*1.2*1.5*EnemyInfoCasual!H113</f>
        <v>2520</v>
      </c>
      <c r="X25" s="16">
        <f t="shared" si="7"/>
        <v>1453.2574812</v>
      </c>
      <c r="Y25" s="16">
        <f t="shared" si="8"/>
        <v>2354.36199936</v>
      </c>
    </row>
    <row r="26" spans="1:25">
      <c r="A26" s="4" t="s">
        <v>160</v>
      </c>
      <c r="B26">
        <f>EnemyInfoCasual!E114</f>
        <v>5040</v>
      </c>
      <c r="C26">
        <f>(B26+(IF(EnemyInfoCasual!I114=1,PlayerInfo!$B$5,0)))*(PlayerInfo!$B$1)*(EnemyInfoCasual!L114+1)</f>
        <v>8164.8</v>
      </c>
      <c r="D26">
        <f>(B26+(IF(EnemyInfoCasual!I114=1,PlayerInfo!$B$5,0))+PlayerInfo!$B$6)*(PlayerInfo!$B$1)*(EnemyInfoCasual!L114+1)*EnemyInfoCasual!H114</f>
        <v>8164.8</v>
      </c>
      <c r="E26">
        <f>(B26+(IF(EnemyInfoCasual!I114=1,PlayerInfo!$B$5,0))+PlayerInfo!$B$6+PlayerInfo!$B$7)*(PlayerInfo!$B$1)*(EnemyInfoCasual!L114+1)*1.2*EnemyInfoCasual!H114</f>
        <v>9797.76</v>
      </c>
      <c r="F26" s="13">
        <f t="shared" si="0"/>
        <v>3.9919999999999997E-2</v>
      </c>
      <c r="G26" s="13">
        <f>MIN((($B$4+(IF(EnemyInfoCasual!$C114=1,0.05,0))-($B$4*(IF(EnemyInfoCasual!$C114=1,0.05,0))))*PlayerInfo!$B$3)*EnemyInfoCasual!H114,1)</f>
        <v>0.13420000000000001</v>
      </c>
      <c r="H26" s="13">
        <f>MIN((($B$5+(IF(EnemyInfoCasual!$C114=1,0.005,0))-($B$5*(IF(EnemyInfoCasual!$C114=1,0.005,0))))*PlayerInfo!$B$4)*EnemyInfoCasual!H114,1)</f>
        <v>1.1990000000000001E-2</v>
      </c>
      <c r="I26" s="13">
        <f>MIN((($B$6+(IF(EnemyInfoCasual!$C114=1,0.005,0))-($B$6*(IF(EnemyInfoCasual!$C114=1,0.005,0))))*PlayerInfo!$B$4)*EnemyInfoCasual!H114,1)</f>
        <v>2.5920000000000002E-2</v>
      </c>
      <c r="J26" s="13">
        <f t="shared" si="1"/>
        <v>0.85541905800000007</v>
      </c>
      <c r="K26" s="14">
        <f t="shared" si="2"/>
        <v>0.84335846399999992</v>
      </c>
      <c r="L26" s="16">
        <f t="shared" si="3"/>
        <v>8197.5168271584007</v>
      </c>
      <c r="M26" s="16">
        <f t="shared" si="4"/>
        <v>10706.18547188736</v>
      </c>
      <c r="N26" s="16">
        <f>EnemyInfoCasual!F114</f>
        <v>1490</v>
      </c>
      <c r="O26" s="16">
        <f>N26*PlayerInfo!$B$10</f>
        <v>1490</v>
      </c>
      <c r="P26" s="16">
        <f>N26*PlayerInfo!$B$10*1.2*EnemyInfoCasual!H114</f>
        <v>1788</v>
      </c>
      <c r="Q26" s="16">
        <f>N26*PlayerInfo!$B$10*1.2*1.5*EnemyInfoCasual!H114</f>
        <v>2682</v>
      </c>
      <c r="R26" s="16">
        <f t="shared" si="5"/>
        <v>1546.6811764199999</v>
      </c>
      <c r="S26" s="16">
        <f t="shared" si="6"/>
        <v>2505.7138421760001</v>
      </c>
      <c r="T26" s="16">
        <f>EnemyInfoCasual!G114</f>
        <v>1500</v>
      </c>
      <c r="U26" s="16">
        <f>T26*PlayerInfo!$B$11</f>
        <v>1500</v>
      </c>
      <c r="V26" s="16">
        <f>T26*PlayerInfo!$B$11*1.2*EnemyInfoCasual!H114</f>
        <v>1800</v>
      </c>
      <c r="W26" s="16">
        <f>T26*PlayerInfo!$B$11*1.2*1.5*EnemyInfoCasual!H114</f>
        <v>2700</v>
      </c>
      <c r="X26" s="16">
        <f t="shared" si="7"/>
        <v>1557.0615870000001</v>
      </c>
      <c r="Y26" s="16">
        <f t="shared" si="8"/>
        <v>2522.5307135999997</v>
      </c>
    </row>
    <row r="27" spans="1:25">
      <c r="A27" s="4" t="s">
        <v>161</v>
      </c>
      <c r="B27">
        <f>EnemyInfoCasual!E115</f>
        <v>5090</v>
      </c>
      <c r="C27">
        <f>(B27+(IF(EnemyInfoCasual!I115=1,PlayerInfo!$B$5,0)))*(PlayerInfo!$B$1)*(EnemyInfoCasual!L115+1)</f>
        <v>8245.8000000000011</v>
      </c>
      <c r="D27">
        <f>(B27+(IF(EnemyInfoCasual!I115=1,PlayerInfo!$B$5,0))+PlayerInfo!$B$6)*(PlayerInfo!$B$1)*(EnemyInfoCasual!L115+1)*EnemyInfoCasual!H115</f>
        <v>8245.8000000000011</v>
      </c>
      <c r="E27">
        <f>(B27+(IF(EnemyInfoCasual!I115=1,PlayerInfo!$B$5,0))+PlayerInfo!$B$6+PlayerInfo!$B$7)*(PlayerInfo!$B$1)*(EnemyInfoCasual!L115+1)*1.2*EnemyInfoCasual!H115</f>
        <v>9894.9600000000009</v>
      </c>
      <c r="F27" s="13">
        <f t="shared" si="0"/>
        <v>3.9919999999999997E-2</v>
      </c>
      <c r="G27" s="13">
        <f>MIN((($B$4+(IF(EnemyInfoCasual!$C115=1,0.05,0))-($B$4*(IF(EnemyInfoCasual!$C115=1,0.05,0))))*PlayerInfo!$B$3)*EnemyInfoCasual!H115,1)</f>
        <v>0.13420000000000001</v>
      </c>
      <c r="H27" s="13">
        <f>MIN((($B$5+(IF(EnemyInfoCasual!$C115=1,0.005,0))-($B$5*(IF(EnemyInfoCasual!$C115=1,0.005,0))))*PlayerInfo!$B$4)*EnemyInfoCasual!H115,1)</f>
        <v>1.1990000000000001E-2</v>
      </c>
      <c r="I27" s="13">
        <f>MIN((($B$6+(IF(EnemyInfoCasual!$C115=1,0.005,0))-($B$6*(IF(EnemyInfoCasual!$C115=1,0.005,0))))*PlayerInfo!$B$4)*EnemyInfoCasual!H115,1)</f>
        <v>2.5920000000000002E-2</v>
      </c>
      <c r="J27" s="13">
        <f t="shared" si="1"/>
        <v>0.85541905800000007</v>
      </c>
      <c r="K27" s="14">
        <f t="shared" si="2"/>
        <v>0.84335846399999992</v>
      </c>
      <c r="L27" s="16">
        <f t="shared" si="3"/>
        <v>8278.8413988564025</v>
      </c>
      <c r="M27" s="16">
        <f t="shared" si="4"/>
        <v>10812.397629346562</v>
      </c>
      <c r="N27" s="16">
        <f>EnemyInfoCasual!F115</f>
        <v>1510</v>
      </c>
      <c r="O27" s="16">
        <f>N27*PlayerInfo!$B$10</f>
        <v>1510</v>
      </c>
      <c r="P27" s="16">
        <f>N27*PlayerInfo!$B$10*1.2*EnemyInfoCasual!H115</f>
        <v>1812</v>
      </c>
      <c r="Q27" s="16">
        <f>N27*PlayerInfo!$B$10*1.2*1.5*EnemyInfoCasual!H115</f>
        <v>2718</v>
      </c>
      <c r="R27" s="16">
        <f t="shared" si="5"/>
        <v>1567.4419975799999</v>
      </c>
      <c r="S27" s="16">
        <f t="shared" si="6"/>
        <v>2539.3475850239997</v>
      </c>
      <c r="T27" s="16">
        <f>EnemyInfoCasual!G115</f>
        <v>1500</v>
      </c>
      <c r="U27" s="16">
        <f>T27*PlayerInfo!$B$11</f>
        <v>1500</v>
      </c>
      <c r="V27" s="16">
        <f>T27*PlayerInfo!$B$11*1.2*EnemyInfoCasual!H115</f>
        <v>1800</v>
      </c>
      <c r="W27" s="16">
        <f>T27*PlayerInfo!$B$11*1.2*1.5*EnemyInfoCasual!H115</f>
        <v>2700</v>
      </c>
      <c r="X27" s="16">
        <f t="shared" si="7"/>
        <v>1557.0615870000001</v>
      </c>
      <c r="Y27" s="16">
        <f t="shared" si="8"/>
        <v>2522.5307135999997</v>
      </c>
    </row>
    <row r="28" spans="1:25">
      <c r="A28" s="4" t="s">
        <v>162</v>
      </c>
      <c r="B28">
        <f>EnemyInfoCasual!E116</f>
        <v>5140</v>
      </c>
      <c r="C28">
        <f>(B28+(IF(EnemyInfoCasual!I116=1,PlayerInfo!$B$5,0)))*(PlayerInfo!$B$1)*(EnemyInfoCasual!L116+1)</f>
        <v>8326.8000000000011</v>
      </c>
      <c r="D28">
        <f>(B28+(IF(EnemyInfoCasual!I116=1,PlayerInfo!$B$5,0))+PlayerInfo!$B$6)*(PlayerInfo!$B$1)*(EnemyInfoCasual!L116+1)*EnemyInfoCasual!H116</f>
        <v>8326.8000000000011</v>
      </c>
      <c r="E28">
        <f>(B28+(IF(EnemyInfoCasual!I116=1,PlayerInfo!$B$5,0))+PlayerInfo!$B$6+PlayerInfo!$B$7)*(PlayerInfo!$B$1)*(EnemyInfoCasual!L116+1)*1.2*EnemyInfoCasual!H116</f>
        <v>9992.1600000000017</v>
      </c>
      <c r="F28" s="13">
        <f t="shared" si="0"/>
        <v>3.9919999999999997E-2</v>
      </c>
      <c r="G28" s="13">
        <f>MIN((($B$4+(IF(EnemyInfoCasual!$C116=1,0.05,0))-($B$4*(IF(EnemyInfoCasual!$C116=1,0.05,0))))*PlayerInfo!$B$3)*EnemyInfoCasual!H116,1)</f>
        <v>0.13420000000000001</v>
      </c>
      <c r="H28" s="13">
        <f>MIN((($B$5+(IF(EnemyInfoCasual!$C116=1,0.005,0))-($B$5*(IF(EnemyInfoCasual!$C116=1,0.005,0))))*PlayerInfo!$B$4)*EnemyInfoCasual!H116,1)</f>
        <v>1.1990000000000001E-2</v>
      </c>
      <c r="I28" s="13">
        <f>MIN((($B$6+(IF(EnemyInfoCasual!$C116=1,0.005,0))-($B$6*(IF(EnemyInfoCasual!$C116=1,0.005,0))))*PlayerInfo!$B$4)*EnemyInfoCasual!H116,1)</f>
        <v>2.5920000000000002E-2</v>
      </c>
      <c r="J28" s="13">
        <f t="shared" si="1"/>
        <v>0.85541905800000007</v>
      </c>
      <c r="K28" s="14">
        <f t="shared" si="2"/>
        <v>0.84335846399999992</v>
      </c>
      <c r="L28" s="16">
        <f t="shared" si="3"/>
        <v>8360.1659705544007</v>
      </c>
      <c r="M28" s="16">
        <f t="shared" si="4"/>
        <v>10918.60978680576</v>
      </c>
      <c r="N28" s="16">
        <f>EnemyInfoCasual!F116</f>
        <v>1530</v>
      </c>
      <c r="O28" s="16">
        <f>N28*PlayerInfo!$B$10</f>
        <v>1530</v>
      </c>
      <c r="P28" s="16">
        <f>N28*PlayerInfo!$B$10*1.2*EnemyInfoCasual!H116</f>
        <v>1836</v>
      </c>
      <c r="Q28" s="16">
        <f>N28*PlayerInfo!$B$10*1.2*1.5*EnemyInfoCasual!H116</f>
        <v>2754</v>
      </c>
      <c r="R28" s="16">
        <f t="shared" si="5"/>
        <v>1588.2028187400001</v>
      </c>
      <c r="S28" s="16">
        <f t="shared" si="6"/>
        <v>2572.9813278719998</v>
      </c>
      <c r="T28" s="16">
        <f>EnemyInfoCasual!G116</f>
        <v>1500</v>
      </c>
      <c r="U28" s="16">
        <f>T28*PlayerInfo!$B$11</f>
        <v>1500</v>
      </c>
      <c r="V28" s="16">
        <f>T28*PlayerInfo!$B$11*1.2*EnemyInfoCasual!H116</f>
        <v>1800</v>
      </c>
      <c r="W28" s="16">
        <f>T28*PlayerInfo!$B$11*1.2*1.5*EnemyInfoCasual!H116</f>
        <v>2700</v>
      </c>
      <c r="X28" s="16">
        <f t="shared" si="7"/>
        <v>1557.0615870000001</v>
      </c>
      <c r="Y28" s="16">
        <f t="shared" si="8"/>
        <v>2522.5307135999997</v>
      </c>
    </row>
    <row r="29" spans="1:25">
      <c r="A29" s="4" t="s">
        <v>163</v>
      </c>
      <c r="B29">
        <f>EnemyInfoCasual!E117</f>
        <v>5190</v>
      </c>
      <c r="C29">
        <f>(B29+(IF(EnemyInfoCasual!I117=1,PlayerInfo!$B$5,0)))*(PlayerInfo!$B$1)*(EnemyInfoCasual!L117+1)</f>
        <v>8407.8000000000011</v>
      </c>
      <c r="D29">
        <f>(B29+(IF(EnemyInfoCasual!I117=1,PlayerInfo!$B$5,0))+PlayerInfo!$B$6)*(PlayerInfo!$B$1)*(EnemyInfoCasual!L117+1)*EnemyInfoCasual!H117</f>
        <v>8407.8000000000011</v>
      </c>
      <c r="E29">
        <f>(B29+(IF(EnemyInfoCasual!I117=1,PlayerInfo!$B$5,0))+PlayerInfo!$B$6+PlayerInfo!$B$7)*(PlayerInfo!$B$1)*(EnemyInfoCasual!L117+1)*1.2*EnemyInfoCasual!H117</f>
        <v>10089.36</v>
      </c>
      <c r="F29" s="13">
        <f t="shared" si="0"/>
        <v>3.9919999999999997E-2</v>
      </c>
      <c r="G29" s="13">
        <f>MIN((($B$4+(IF(EnemyInfoCasual!$C117=1,0.05,0))-($B$4*(IF(EnemyInfoCasual!$C117=1,0.05,0))))*PlayerInfo!$B$3)*EnemyInfoCasual!H117,1)</f>
        <v>0.13420000000000001</v>
      </c>
      <c r="H29" s="13">
        <f>MIN((($B$5+(IF(EnemyInfoCasual!$C117=1,0.005,0))-($B$5*(IF(EnemyInfoCasual!$C117=1,0.005,0))))*PlayerInfo!$B$4)*EnemyInfoCasual!H117,1)</f>
        <v>1.1990000000000001E-2</v>
      </c>
      <c r="I29" s="13">
        <f>MIN((($B$6+(IF(EnemyInfoCasual!$C117=1,0.005,0))-($B$6*(IF(EnemyInfoCasual!$C117=1,0.005,0))))*PlayerInfo!$B$4)*EnemyInfoCasual!H117,1)</f>
        <v>2.5920000000000002E-2</v>
      </c>
      <c r="J29" s="13">
        <f t="shared" si="1"/>
        <v>0.85541905800000007</v>
      </c>
      <c r="K29" s="14">
        <f t="shared" si="2"/>
        <v>0.84335846399999992</v>
      </c>
      <c r="L29" s="16">
        <f t="shared" si="3"/>
        <v>8441.4905422524007</v>
      </c>
      <c r="M29" s="16">
        <f t="shared" si="4"/>
        <v>11024.821944264961</v>
      </c>
      <c r="N29" s="16">
        <f>EnemyInfoCasual!F117</f>
        <v>1540</v>
      </c>
      <c r="O29" s="16">
        <f>N29*PlayerInfo!$B$10</f>
        <v>1540</v>
      </c>
      <c r="P29" s="16">
        <f>N29*PlayerInfo!$B$10*1.2*EnemyInfoCasual!H117</f>
        <v>1848</v>
      </c>
      <c r="Q29" s="16">
        <f>N29*PlayerInfo!$B$10*1.2*1.5*EnemyInfoCasual!H117</f>
        <v>2772</v>
      </c>
      <c r="R29" s="16">
        <f t="shared" si="5"/>
        <v>1598.5832293200003</v>
      </c>
      <c r="S29" s="16">
        <f t="shared" si="6"/>
        <v>2589.7981992959999</v>
      </c>
      <c r="T29" s="16">
        <f>EnemyInfoCasual!G117</f>
        <v>1500</v>
      </c>
      <c r="U29" s="16">
        <f>T29*PlayerInfo!$B$11</f>
        <v>1500</v>
      </c>
      <c r="V29" s="16">
        <f>T29*PlayerInfo!$B$11*1.2*EnemyInfoCasual!H117</f>
        <v>1800</v>
      </c>
      <c r="W29" s="16">
        <f>T29*PlayerInfo!$B$11*1.2*1.5*EnemyInfoCasual!H117</f>
        <v>2700</v>
      </c>
      <c r="X29" s="16">
        <f t="shared" si="7"/>
        <v>1557.0615870000001</v>
      </c>
      <c r="Y29" s="16">
        <f t="shared" si="8"/>
        <v>2522.5307135999997</v>
      </c>
    </row>
    <row r="30" spans="1:25">
      <c r="A30" s="4" t="s">
        <v>164</v>
      </c>
      <c r="B30">
        <f>EnemyInfoCasual!E118</f>
        <v>5250</v>
      </c>
      <c r="C30">
        <f>(B30+(IF(EnemyInfoCasual!I118=1,PlayerInfo!$B$5,0)))*(PlayerInfo!$B$1)*(EnemyInfoCasual!L118+1)</f>
        <v>8505</v>
      </c>
      <c r="D30">
        <f>(B30+(IF(EnemyInfoCasual!I118=1,PlayerInfo!$B$5,0))+PlayerInfo!$B$6)*(PlayerInfo!$B$1)*(EnemyInfoCasual!L118+1)*EnemyInfoCasual!H118</f>
        <v>8505</v>
      </c>
      <c r="E30">
        <f>(B30+(IF(EnemyInfoCasual!I118=1,PlayerInfo!$B$5,0))+PlayerInfo!$B$6+PlayerInfo!$B$7)*(PlayerInfo!$B$1)*(EnemyInfoCasual!L118+1)*1.2*EnemyInfoCasual!H118</f>
        <v>10206</v>
      </c>
      <c r="F30" s="13">
        <f t="shared" si="0"/>
        <v>3.9919999999999997E-2</v>
      </c>
      <c r="G30" s="13">
        <f>MIN((($B$4+(IF(EnemyInfoCasual!$C118=1,0.05,0))-($B$4*(IF(EnemyInfoCasual!$C118=1,0.05,0))))*PlayerInfo!$B$3)*EnemyInfoCasual!H118,1)</f>
        <v>0.13420000000000001</v>
      </c>
      <c r="H30" s="13">
        <f>MIN((($B$5+(IF(EnemyInfoCasual!$C118=1,0.005,0))-($B$5*(IF(EnemyInfoCasual!$C118=1,0.005,0))))*PlayerInfo!$B$4)*EnemyInfoCasual!H118,1)</f>
        <v>1.1990000000000001E-2</v>
      </c>
      <c r="I30" s="13">
        <f>MIN((($B$6+(IF(EnemyInfoCasual!$C118=1,0.005,0))-($B$6*(IF(EnemyInfoCasual!$C118=1,0.005,0))))*PlayerInfo!$B$4)*EnemyInfoCasual!H118,1)</f>
        <v>2.5920000000000002E-2</v>
      </c>
      <c r="J30" s="13">
        <f t="shared" si="1"/>
        <v>0.85541905800000007</v>
      </c>
      <c r="K30" s="14">
        <f t="shared" si="2"/>
        <v>0.84335846399999992</v>
      </c>
      <c r="L30" s="16">
        <f t="shared" si="3"/>
        <v>8539.0800282900018</v>
      </c>
      <c r="M30" s="16">
        <f t="shared" si="4"/>
        <v>11152.276533216002</v>
      </c>
      <c r="N30" s="16">
        <f>EnemyInfoCasual!F118</f>
        <v>1560</v>
      </c>
      <c r="O30" s="16">
        <f>N30*PlayerInfo!$B$10</f>
        <v>1560</v>
      </c>
      <c r="P30" s="16">
        <f>N30*PlayerInfo!$B$10*1.2*EnemyInfoCasual!H118</f>
        <v>1872</v>
      </c>
      <c r="Q30" s="16">
        <f>N30*PlayerInfo!$B$10*1.2*1.5*EnemyInfoCasual!H118</f>
        <v>2808</v>
      </c>
      <c r="R30" s="16">
        <f t="shared" si="5"/>
        <v>1619.3440504800003</v>
      </c>
      <c r="S30" s="16">
        <f t="shared" si="6"/>
        <v>2623.431942144</v>
      </c>
      <c r="T30" s="16">
        <f>EnemyInfoCasual!G118</f>
        <v>1600</v>
      </c>
      <c r="U30" s="16">
        <f>T30*PlayerInfo!$B$11</f>
        <v>1600</v>
      </c>
      <c r="V30" s="16">
        <f>T30*PlayerInfo!$B$11*1.2*EnemyInfoCasual!H118</f>
        <v>1920</v>
      </c>
      <c r="W30" s="16">
        <f>T30*PlayerInfo!$B$11*1.2*1.5*EnemyInfoCasual!H118</f>
        <v>2880</v>
      </c>
      <c r="X30" s="16">
        <f t="shared" si="7"/>
        <v>1660.8656928</v>
      </c>
      <c r="Y30" s="16">
        <f t="shared" si="8"/>
        <v>2690.6994278399998</v>
      </c>
    </row>
    <row r="31" spans="1:25">
      <c r="A31" s="4" t="s">
        <v>165</v>
      </c>
      <c r="B31">
        <f>EnemyInfoCasual!E119</f>
        <v>5300</v>
      </c>
      <c r="C31">
        <f>(B31+(IF(EnemyInfoCasual!I119=1,PlayerInfo!$B$5,0)))*(PlayerInfo!$B$1)*(EnemyInfoCasual!L119+1)</f>
        <v>8586</v>
      </c>
      <c r="D31">
        <f>(B31+(IF(EnemyInfoCasual!I119=1,PlayerInfo!$B$5,0))+PlayerInfo!$B$6)*(PlayerInfo!$B$1)*(EnemyInfoCasual!L119+1)*EnemyInfoCasual!H119</f>
        <v>8586</v>
      </c>
      <c r="E31">
        <f>(B31+(IF(EnemyInfoCasual!I119=1,PlayerInfo!$B$5,0))+PlayerInfo!$B$6+PlayerInfo!$B$7)*(PlayerInfo!$B$1)*(EnemyInfoCasual!L119+1)*1.2*EnemyInfoCasual!H119</f>
        <v>10303.199999999999</v>
      </c>
      <c r="F31" s="13">
        <f t="shared" si="0"/>
        <v>3.9919999999999997E-2</v>
      </c>
      <c r="G31" s="13">
        <f>MIN((($B$4+(IF(EnemyInfoCasual!$C119=1,0.05,0))-($B$4*(IF(EnemyInfoCasual!$C119=1,0.05,0))))*PlayerInfo!$B$3)*EnemyInfoCasual!H119,1)</f>
        <v>0.13420000000000001</v>
      </c>
      <c r="H31" s="13">
        <f>MIN((($B$5+(IF(EnemyInfoCasual!$C119=1,0.005,0))-($B$5*(IF(EnemyInfoCasual!$C119=1,0.005,0))))*PlayerInfo!$B$4)*EnemyInfoCasual!H119,1)</f>
        <v>1.1990000000000001E-2</v>
      </c>
      <c r="I31" s="13">
        <f>MIN((($B$6+(IF(EnemyInfoCasual!$C119=1,0.005,0))-($B$6*(IF(EnemyInfoCasual!$C119=1,0.005,0))))*PlayerInfo!$B$4)*EnemyInfoCasual!H119,1)</f>
        <v>2.5920000000000002E-2</v>
      </c>
      <c r="J31" s="13">
        <f t="shared" si="1"/>
        <v>0.85541905800000007</v>
      </c>
      <c r="K31" s="14">
        <f t="shared" si="2"/>
        <v>0.84335846399999992</v>
      </c>
      <c r="L31" s="16">
        <f t="shared" si="3"/>
        <v>8620.4045999880018</v>
      </c>
      <c r="M31" s="16">
        <f t="shared" si="4"/>
        <v>11258.4886906752</v>
      </c>
      <c r="N31" s="16">
        <f>EnemyInfoCasual!F119</f>
        <v>1570</v>
      </c>
      <c r="O31" s="16">
        <f>N31*PlayerInfo!$B$10</f>
        <v>1570</v>
      </c>
      <c r="P31" s="16">
        <f>N31*PlayerInfo!$B$10*1.2*EnemyInfoCasual!H119</f>
        <v>1884</v>
      </c>
      <c r="Q31" s="16">
        <f>N31*PlayerInfo!$B$10*1.2*1.5*EnemyInfoCasual!H119</f>
        <v>2826</v>
      </c>
      <c r="R31" s="16">
        <f t="shared" si="5"/>
        <v>1629.7244610600003</v>
      </c>
      <c r="S31" s="16">
        <f t="shared" si="6"/>
        <v>2640.2488135680001</v>
      </c>
      <c r="T31" s="16">
        <f>EnemyInfoCasual!G119</f>
        <v>1600</v>
      </c>
      <c r="U31" s="16">
        <f>T31*PlayerInfo!$B$11</f>
        <v>1600</v>
      </c>
      <c r="V31" s="16">
        <f>T31*PlayerInfo!$B$11*1.2*EnemyInfoCasual!H119</f>
        <v>1920</v>
      </c>
      <c r="W31" s="16">
        <f>T31*PlayerInfo!$B$11*1.2*1.5*EnemyInfoCasual!H119</f>
        <v>2880</v>
      </c>
      <c r="X31" s="16">
        <f t="shared" si="7"/>
        <v>1660.8656928</v>
      </c>
      <c r="Y31" s="16">
        <f t="shared" si="8"/>
        <v>2690.6994278399998</v>
      </c>
    </row>
    <row r="32" spans="1:25">
      <c r="A32" s="4" t="s">
        <v>172</v>
      </c>
      <c r="B32">
        <f>EnemyInfoCasual!E120</f>
        <v>16800</v>
      </c>
      <c r="C32">
        <f>(B32+(IF(EnemyInfoCasual!I120=1,PlayerInfo!$B$5,0)))*(PlayerInfo!$B$1)*(EnemyInfoCasual!L120+1)</f>
        <v>27216</v>
      </c>
      <c r="D32">
        <f>(B32+(IF(EnemyInfoCasual!I120=1,PlayerInfo!$B$5,0))+PlayerInfo!$B$6)*(PlayerInfo!$B$1)*(EnemyInfoCasual!L120+1)*EnemyInfoCasual!H120</f>
        <v>27216</v>
      </c>
      <c r="E32">
        <f>(B32+(IF(EnemyInfoCasual!I120=1,PlayerInfo!$B$5,0))+PlayerInfo!$B$6+PlayerInfo!$B$7)*(PlayerInfo!$B$1)*(EnemyInfoCasual!L120+1)*1.2*EnemyInfoCasual!H120</f>
        <v>32659.199999999997</v>
      </c>
      <c r="F32" s="13">
        <f t="shared" si="0"/>
        <v>3.9919999999999997E-2</v>
      </c>
      <c r="G32" s="13">
        <f>MIN((($B$4+(IF(EnemyInfoCasual!$C120=1,0.05,0))-($B$4*(IF(EnemyInfoCasual!$C120=1,0.05,0))))*PlayerInfo!$B$3)*EnemyInfoCasual!H120,1)</f>
        <v>0.13420000000000001</v>
      </c>
      <c r="H32" s="13">
        <f>MIN((($B$5+(IF(EnemyInfoCasual!$C120=1,0.005,0))-($B$5*(IF(EnemyInfoCasual!$C120=1,0.005,0))))*PlayerInfo!$B$4)*EnemyInfoCasual!H120,1)</f>
        <v>1.1990000000000001E-2</v>
      </c>
      <c r="I32" s="13">
        <f>MIN((($B$6+(IF(EnemyInfoCasual!$C120=1,0.005,0))-($B$6*(IF(EnemyInfoCasual!$C120=1,0.005,0))))*PlayerInfo!$B$4)*EnemyInfoCasual!H120,1)</f>
        <v>2.5920000000000002E-2</v>
      </c>
      <c r="J32" s="13">
        <f t="shared" si="1"/>
        <v>0.85541905800000007</v>
      </c>
      <c r="K32" s="14">
        <f t="shared" si="2"/>
        <v>0.84335846399999992</v>
      </c>
      <c r="L32" s="16">
        <f t="shared" si="3"/>
        <v>27325.056090528004</v>
      </c>
      <c r="M32" s="16">
        <f t="shared" si="4"/>
        <v>35687.284906291199</v>
      </c>
      <c r="N32" s="16">
        <f>EnemyInfoCasual!F120</f>
        <v>6690</v>
      </c>
      <c r="O32" s="16">
        <f>N32*PlayerInfo!$B$10</f>
        <v>6690</v>
      </c>
      <c r="P32" s="16">
        <f>N32*PlayerInfo!$B$10*1.2*EnemyInfoCasual!H120</f>
        <v>8028</v>
      </c>
      <c r="Q32" s="16">
        <f>N32*PlayerInfo!$B$10*1.2*1.5*EnemyInfoCasual!H120</f>
        <v>12042</v>
      </c>
      <c r="R32" s="16">
        <f t="shared" si="5"/>
        <v>6944.4946780200007</v>
      </c>
      <c r="S32" s="16">
        <f t="shared" si="6"/>
        <v>11250.486982656001</v>
      </c>
      <c r="T32" s="16">
        <f>EnemyInfoCasual!G120</f>
        <v>6800</v>
      </c>
      <c r="U32" s="16">
        <f>T32*PlayerInfo!$B$11</f>
        <v>6800</v>
      </c>
      <c r="V32" s="16">
        <f>T32*PlayerInfo!$B$11*1.2*EnemyInfoCasual!H120</f>
        <v>8160</v>
      </c>
      <c r="W32" s="16">
        <f>T32*PlayerInfo!$B$11*1.2*1.5*EnemyInfoCasual!H120</f>
        <v>12240</v>
      </c>
      <c r="X32" s="16">
        <f t="shared" si="7"/>
        <v>7058.6791944000006</v>
      </c>
      <c r="Y32" s="16">
        <f t="shared" si="8"/>
        <v>11435.472568320001</v>
      </c>
    </row>
    <row r="33" spans="1:26">
      <c r="A33" s="4" t="s">
        <v>166</v>
      </c>
      <c r="B33">
        <f>EnemyInfoCasual!E121</f>
        <v>5350</v>
      </c>
      <c r="C33">
        <f>(B33+(IF(EnemyInfoCasual!I121=1,PlayerInfo!$B$5,0)))*(PlayerInfo!$B$1)*(EnemyInfoCasual!L121+1)</f>
        <v>8667</v>
      </c>
      <c r="D33">
        <f>(B33+(IF(EnemyInfoCasual!I121=1,PlayerInfo!$B$5,0))+PlayerInfo!$B$6)*(PlayerInfo!$B$1)*(EnemyInfoCasual!L121+1)*EnemyInfoCasual!H121</f>
        <v>8667</v>
      </c>
      <c r="E33">
        <f>(B33+(IF(EnemyInfoCasual!I121=1,PlayerInfo!$B$5,0))+PlayerInfo!$B$6+PlayerInfo!$B$7)*(PlayerInfo!$B$1)*(EnemyInfoCasual!L121+1)*1.2*EnemyInfoCasual!H121</f>
        <v>10400.4</v>
      </c>
      <c r="F33" s="13">
        <f t="shared" si="0"/>
        <v>3.9919999999999997E-2</v>
      </c>
      <c r="G33" s="13">
        <f>MIN((($B$4+(IF(EnemyInfoCasual!$C121=1,0.05,0))-($B$4*(IF(EnemyInfoCasual!$C121=1,0.05,0))))*PlayerInfo!$B$3)*EnemyInfoCasual!H121,1)</f>
        <v>0.13420000000000001</v>
      </c>
      <c r="H33" s="13">
        <f>MIN((($B$5+(IF(EnemyInfoCasual!$C121=1,0.005,0))-($B$5*(IF(EnemyInfoCasual!$C121=1,0.005,0))))*PlayerInfo!$B$4)*EnemyInfoCasual!H121,1)</f>
        <v>1.1990000000000001E-2</v>
      </c>
      <c r="I33" s="13">
        <f>MIN((($B$6+(IF(EnemyInfoCasual!$C121=1,0.005,0))-($B$6*(IF(EnemyInfoCasual!$C121=1,0.005,0))))*PlayerInfo!$B$4)*EnemyInfoCasual!H121,1)</f>
        <v>2.5920000000000002E-2</v>
      </c>
      <c r="J33" s="13">
        <f t="shared" si="1"/>
        <v>0.85541905800000007</v>
      </c>
      <c r="K33" s="14">
        <f t="shared" si="2"/>
        <v>0.84335846399999992</v>
      </c>
      <c r="L33" s="16">
        <f t="shared" si="3"/>
        <v>8701.729171686</v>
      </c>
      <c r="M33" s="16">
        <f t="shared" si="4"/>
        <v>11364.7008481344</v>
      </c>
      <c r="N33" s="16">
        <f>EnemyInfoCasual!F121</f>
        <v>1590</v>
      </c>
      <c r="O33" s="16">
        <f>N33*PlayerInfo!$B$10</f>
        <v>1590</v>
      </c>
      <c r="P33" s="16">
        <f>N33*PlayerInfo!$B$10*1.2*EnemyInfoCasual!H121</f>
        <v>1908</v>
      </c>
      <c r="Q33" s="16">
        <f>N33*PlayerInfo!$B$10*1.2*1.5*EnemyInfoCasual!H121</f>
        <v>2862</v>
      </c>
      <c r="R33" s="16">
        <f t="shared" si="5"/>
        <v>1650.48528222</v>
      </c>
      <c r="S33" s="16">
        <f t="shared" si="6"/>
        <v>2673.8825564159997</v>
      </c>
      <c r="T33" s="16">
        <f>EnemyInfoCasual!G121</f>
        <v>1600</v>
      </c>
      <c r="U33" s="16">
        <f>T33*PlayerInfo!$B$11</f>
        <v>1600</v>
      </c>
      <c r="V33" s="16">
        <f>T33*PlayerInfo!$B$11*1.2*EnemyInfoCasual!H121</f>
        <v>1920</v>
      </c>
      <c r="W33" s="16">
        <f>T33*PlayerInfo!$B$11*1.2*1.5*EnemyInfoCasual!H121</f>
        <v>2880</v>
      </c>
      <c r="X33" s="16">
        <f t="shared" si="7"/>
        <v>1660.8656928</v>
      </c>
      <c r="Y33" s="16">
        <f t="shared" si="8"/>
        <v>2690.6994278399998</v>
      </c>
    </row>
    <row r="34" spans="1:26">
      <c r="A34" s="4" t="s">
        <v>167</v>
      </c>
      <c r="B34">
        <f>EnemyInfoCasual!E122</f>
        <v>5400</v>
      </c>
      <c r="C34">
        <f>(B34+(IF(EnemyInfoCasual!I122=1,PlayerInfo!$B$5,0)))*(PlayerInfo!$B$1)*(EnemyInfoCasual!L122+1)</f>
        <v>8748</v>
      </c>
      <c r="D34">
        <f>(B34+(IF(EnemyInfoCasual!I122=1,PlayerInfo!$B$5,0))+PlayerInfo!$B$6)*(PlayerInfo!$B$1)*(EnemyInfoCasual!L122+1)*EnemyInfoCasual!H122</f>
        <v>8748</v>
      </c>
      <c r="E34">
        <f>(B34+(IF(EnemyInfoCasual!I122=1,PlayerInfo!$B$5,0))+PlayerInfo!$B$6+PlayerInfo!$B$7)*(PlayerInfo!$B$1)*(EnemyInfoCasual!L122+1)*1.2*EnemyInfoCasual!H122</f>
        <v>10497.6</v>
      </c>
      <c r="F34" s="13">
        <f t="shared" si="0"/>
        <v>3.9919999999999997E-2</v>
      </c>
      <c r="G34" s="13">
        <f>MIN((($B$4+(IF(EnemyInfoCasual!$C122=1,0.05,0))-($B$4*(IF(EnemyInfoCasual!$C122=1,0.05,0))))*PlayerInfo!$B$3)*EnemyInfoCasual!H122,1)</f>
        <v>0.13420000000000001</v>
      </c>
      <c r="H34" s="13">
        <f>MIN((($B$5+(IF(EnemyInfoCasual!$C122=1,0.005,0))-($B$5*(IF(EnemyInfoCasual!$C122=1,0.005,0))))*PlayerInfo!$B$4)*EnemyInfoCasual!H122,1)</f>
        <v>1.1990000000000001E-2</v>
      </c>
      <c r="I34" s="13">
        <f>MIN((($B$6+(IF(EnemyInfoCasual!$C122=1,0.005,0))-($B$6*(IF(EnemyInfoCasual!$C122=1,0.005,0))))*PlayerInfo!$B$4)*EnemyInfoCasual!H122,1)</f>
        <v>2.5920000000000002E-2</v>
      </c>
      <c r="J34" s="13">
        <f t="shared" si="1"/>
        <v>0.85541905800000007</v>
      </c>
      <c r="K34" s="14">
        <f t="shared" si="2"/>
        <v>0.84335846399999992</v>
      </c>
      <c r="L34" s="16">
        <f t="shared" si="3"/>
        <v>8783.053743384</v>
      </c>
      <c r="M34" s="16">
        <f t="shared" si="4"/>
        <v>11470.913005593602</v>
      </c>
      <c r="N34" s="16">
        <f>EnemyInfoCasual!F122</f>
        <v>1610</v>
      </c>
      <c r="O34" s="16">
        <f>N34*PlayerInfo!$B$10</f>
        <v>1610</v>
      </c>
      <c r="P34" s="16">
        <f>N34*PlayerInfo!$B$10*1.2*EnemyInfoCasual!H122</f>
        <v>1932</v>
      </c>
      <c r="Q34" s="16">
        <f>N34*PlayerInfo!$B$10*1.2*1.5*EnemyInfoCasual!H122</f>
        <v>2898</v>
      </c>
      <c r="R34" s="16">
        <f t="shared" si="5"/>
        <v>1671.2461033800002</v>
      </c>
      <c r="S34" s="16">
        <f t="shared" si="6"/>
        <v>2707.5162992639998</v>
      </c>
      <c r="T34" s="16">
        <f>EnemyInfoCasual!G122</f>
        <v>1600</v>
      </c>
      <c r="U34" s="16">
        <f>T34*PlayerInfo!$B$11</f>
        <v>1600</v>
      </c>
      <c r="V34" s="16">
        <f>T34*PlayerInfo!$B$11*1.2*EnemyInfoCasual!H122</f>
        <v>1920</v>
      </c>
      <c r="W34" s="16">
        <f>T34*PlayerInfo!$B$11*1.2*1.5*EnemyInfoCasual!H122</f>
        <v>2880</v>
      </c>
      <c r="X34" s="16">
        <f t="shared" si="7"/>
        <v>1660.8656928</v>
      </c>
      <c r="Y34" s="16">
        <f t="shared" si="8"/>
        <v>2690.6994278399998</v>
      </c>
    </row>
    <row r="35" spans="1:26">
      <c r="A35" s="4" t="s">
        <v>170</v>
      </c>
      <c r="B35">
        <f>EnemyInfoCasual!E123</f>
        <v>5450</v>
      </c>
      <c r="C35">
        <f>(B35+(IF(EnemyInfoCasual!I123=1,PlayerInfo!$B$5,0)))*(PlayerInfo!$B$1)*(EnemyInfoCasual!L123+1)</f>
        <v>8829</v>
      </c>
      <c r="D35">
        <f>(B35+(IF(EnemyInfoCasual!I123=1,PlayerInfo!$B$5,0))+PlayerInfo!$B$6)*(PlayerInfo!$B$1)*(EnemyInfoCasual!L123+1)*EnemyInfoCasual!H123</f>
        <v>8829</v>
      </c>
      <c r="E35">
        <f>(B35+(IF(EnemyInfoCasual!I123=1,PlayerInfo!$B$5,0))+PlayerInfo!$B$6+PlayerInfo!$B$7)*(PlayerInfo!$B$1)*(EnemyInfoCasual!L123+1)*1.2*EnemyInfoCasual!H123</f>
        <v>10594.8</v>
      </c>
      <c r="F35" s="13">
        <f t="shared" si="0"/>
        <v>3.9919999999999997E-2</v>
      </c>
      <c r="G35" s="13">
        <f>MIN((($B$4+(IF(EnemyInfoCasual!$C123=1,0.05,0))-($B$4*(IF(EnemyInfoCasual!$C123=1,0.05,0))))*PlayerInfo!$B$3)*EnemyInfoCasual!H123,1)</f>
        <v>0.13420000000000001</v>
      </c>
      <c r="H35" s="13">
        <f>MIN((($B$5+(IF(EnemyInfoCasual!$C123=1,0.005,0))-($B$5*(IF(EnemyInfoCasual!$C123=1,0.005,0))))*PlayerInfo!$B$4)*EnemyInfoCasual!H123,1)</f>
        <v>1.1990000000000001E-2</v>
      </c>
      <c r="I35" s="13">
        <f>MIN((($B$6+(IF(EnemyInfoCasual!$C123=1,0.005,0))-($B$6*(IF(EnemyInfoCasual!$C123=1,0.005,0))))*PlayerInfo!$B$4)*EnemyInfoCasual!H123,1)</f>
        <v>2.5920000000000002E-2</v>
      </c>
      <c r="J35" s="13">
        <f t="shared" si="1"/>
        <v>0.85541905800000007</v>
      </c>
      <c r="K35" s="14">
        <f t="shared" si="2"/>
        <v>0.84335846399999992</v>
      </c>
      <c r="L35" s="16">
        <f t="shared" si="3"/>
        <v>8864.378315082</v>
      </c>
      <c r="M35" s="16">
        <f t="shared" si="4"/>
        <v>11577.1251630528</v>
      </c>
      <c r="N35" s="16">
        <f>EnemyInfoCasual!F123</f>
        <v>1620</v>
      </c>
      <c r="O35" s="16">
        <f>N35*PlayerInfo!$B$10</f>
        <v>1620</v>
      </c>
      <c r="P35" s="16">
        <f>N35*PlayerInfo!$B$10*1.2*EnemyInfoCasual!H123</f>
        <v>1944</v>
      </c>
      <c r="Q35" s="16">
        <f>N35*PlayerInfo!$B$10*1.2*1.5*EnemyInfoCasual!H123</f>
        <v>2916</v>
      </c>
      <c r="R35" s="16">
        <f t="shared" si="5"/>
        <v>1681.62651396</v>
      </c>
      <c r="S35" s="16">
        <f t="shared" si="6"/>
        <v>2724.3331706879999</v>
      </c>
      <c r="T35" s="16">
        <f>EnemyInfoCasual!G123</f>
        <v>1700</v>
      </c>
      <c r="U35" s="16">
        <f>T35*PlayerInfo!$B$11</f>
        <v>1700</v>
      </c>
      <c r="V35" s="16">
        <f>T35*PlayerInfo!$B$11*1.2*EnemyInfoCasual!H123</f>
        <v>2040</v>
      </c>
      <c r="W35" s="16">
        <f>T35*PlayerInfo!$B$11*1.2*1.5*EnemyInfoCasual!H123</f>
        <v>3060</v>
      </c>
      <c r="X35" s="16">
        <f t="shared" si="7"/>
        <v>1764.6697986000001</v>
      </c>
      <c r="Y35" s="16">
        <f t="shared" si="8"/>
        <v>2858.8681420800003</v>
      </c>
    </row>
    <row r="36" spans="1:26">
      <c r="A36" s="4" t="s">
        <v>171</v>
      </c>
      <c r="B36">
        <f>EnemyInfoCasual!E124</f>
        <v>5500</v>
      </c>
      <c r="C36">
        <f>(B36+(IF(EnemyInfoCasual!I124=1,PlayerInfo!$B$5,0)))*(PlayerInfo!$B$1)*(EnemyInfoCasual!L124+1)</f>
        <v>8910</v>
      </c>
      <c r="D36">
        <f>(B36+(IF(EnemyInfoCasual!I124=1,PlayerInfo!$B$5,0))+PlayerInfo!$B$6)*(PlayerInfo!$B$1)*(EnemyInfoCasual!L124+1)*EnemyInfoCasual!H124</f>
        <v>8910</v>
      </c>
      <c r="E36">
        <f>(B36+(IF(EnemyInfoCasual!I124=1,PlayerInfo!$B$5,0))+PlayerInfo!$B$6+PlayerInfo!$B$7)*(PlayerInfo!$B$1)*(EnemyInfoCasual!L124+1)*1.2*EnemyInfoCasual!H124</f>
        <v>10692</v>
      </c>
      <c r="F36" s="13">
        <f t="shared" si="0"/>
        <v>3.9919999999999997E-2</v>
      </c>
      <c r="G36" s="13">
        <f>MIN((($B$4+(IF(EnemyInfoCasual!$C124=1,0.05,0))-($B$4*(IF(EnemyInfoCasual!$C124=1,0.05,0))))*PlayerInfo!$B$3)*EnemyInfoCasual!H124,1)</f>
        <v>0.13420000000000001</v>
      </c>
      <c r="H36" s="13">
        <f>MIN((($B$5+(IF(EnemyInfoCasual!$C124=1,0.005,0))-($B$5*(IF(EnemyInfoCasual!$C124=1,0.005,0))))*PlayerInfo!$B$4)*EnemyInfoCasual!H124,1)</f>
        <v>1.1990000000000001E-2</v>
      </c>
      <c r="I36" s="13">
        <f>MIN((($B$6+(IF(EnemyInfoCasual!$C124=1,0.005,0))-($B$6*(IF(EnemyInfoCasual!$C124=1,0.005,0))))*PlayerInfo!$B$4)*EnemyInfoCasual!H124,1)</f>
        <v>2.5920000000000002E-2</v>
      </c>
      <c r="J36" s="13">
        <f t="shared" si="1"/>
        <v>0.85541905800000007</v>
      </c>
      <c r="K36" s="14">
        <f t="shared" si="2"/>
        <v>0.84335846399999992</v>
      </c>
      <c r="L36" s="16">
        <f t="shared" si="3"/>
        <v>8945.70288678</v>
      </c>
      <c r="M36" s="16">
        <f t="shared" si="4"/>
        <v>11683.337320512001</v>
      </c>
      <c r="N36" s="16">
        <f>EnemyInfoCasual!F124</f>
        <v>1640</v>
      </c>
      <c r="O36" s="16">
        <f>N36*PlayerInfo!$B$10</f>
        <v>1640</v>
      </c>
      <c r="P36" s="16">
        <f>N36*PlayerInfo!$B$10*1.2*EnemyInfoCasual!H124</f>
        <v>1968</v>
      </c>
      <c r="Q36" s="16">
        <f>N36*PlayerInfo!$B$10*1.2*1.5*EnemyInfoCasual!H124</f>
        <v>2952</v>
      </c>
      <c r="R36" s="16">
        <f t="shared" si="5"/>
        <v>1702.3873351200002</v>
      </c>
      <c r="S36" s="16">
        <f t="shared" si="6"/>
        <v>2757.966913536</v>
      </c>
      <c r="T36" s="16">
        <f>EnemyInfoCasual!G124</f>
        <v>1700</v>
      </c>
      <c r="U36" s="16">
        <f>T36*PlayerInfo!$B$11</f>
        <v>1700</v>
      </c>
      <c r="V36" s="16">
        <f>T36*PlayerInfo!$B$11*1.2*EnemyInfoCasual!H124</f>
        <v>2040</v>
      </c>
      <c r="W36" s="16">
        <f>T36*PlayerInfo!$B$11*1.2*1.5*EnemyInfoCasual!H124</f>
        <v>3060</v>
      </c>
      <c r="X36" s="16">
        <f t="shared" si="7"/>
        <v>1764.6697986000001</v>
      </c>
      <c r="Y36" s="16">
        <f t="shared" si="8"/>
        <v>2858.8681420800003</v>
      </c>
    </row>
    <row r="37" spans="1:26">
      <c r="A37" s="4" t="s">
        <v>184</v>
      </c>
      <c r="B37">
        <f>EnemyInfoCasual!E125</f>
        <v>17300</v>
      </c>
      <c r="C37">
        <f>(B37+(IF(EnemyInfoCasual!I125=1,PlayerInfo!$B$5,0)))*(PlayerInfo!$B$1)*(EnemyInfoCasual!L125+1)</f>
        <v>28026.000000000004</v>
      </c>
      <c r="D37">
        <f>(B37+(IF(EnemyInfoCasual!I125=1,PlayerInfo!$B$5,0))+PlayerInfo!$B$6)*(PlayerInfo!$B$1)*(EnemyInfoCasual!L125+1)*EnemyInfoCasual!H125</f>
        <v>28026.000000000004</v>
      </c>
      <c r="E37">
        <f>(B37+(IF(EnemyInfoCasual!I125=1,PlayerInfo!$B$5,0))+PlayerInfo!$B$6+PlayerInfo!$B$7)*(PlayerInfo!$B$1)*(EnemyInfoCasual!L125+1)*1.2*EnemyInfoCasual!H125</f>
        <v>33631.200000000004</v>
      </c>
      <c r="F37" s="13">
        <f t="shared" si="0"/>
        <v>3.9919999999999997E-2</v>
      </c>
      <c r="G37" s="13">
        <f>MIN((($B$4+(IF(EnemyInfoCasual!$C125=1,0.05,0))-($B$4*(IF(EnemyInfoCasual!$C125=1,0.05,0))))*PlayerInfo!$B$3)*EnemyInfoCasual!H125,1)</f>
        <v>0.13420000000000001</v>
      </c>
      <c r="H37" s="13">
        <f>MIN((($B$5+(IF(EnemyInfoCasual!$C125=1,0.005,0))-($B$5*(IF(EnemyInfoCasual!$C125=1,0.005,0))))*PlayerInfo!$B$4)*EnemyInfoCasual!H125,1)</f>
        <v>1.1990000000000001E-2</v>
      </c>
      <c r="I37" s="13">
        <f>MIN((($B$6+(IF(EnemyInfoCasual!$C125=1,0.005,0))-($B$6*(IF(EnemyInfoCasual!$C125=1,0.005,0))))*PlayerInfo!$B$4)*EnemyInfoCasual!H125,1)</f>
        <v>2.5920000000000002E-2</v>
      </c>
      <c r="J37" s="13">
        <f t="shared" si="1"/>
        <v>0.85541905800000007</v>
      </c>
      <c r="K37" s="14">
        <f t="shared" si="2"/>
        <v>0.84335846399999992</v>
      </c>
      <c r="L37" s="16">
        <f t="shared" si="3"/>
        <v>28138.301807508004</v>
      </c>
      <c r="M37" s="16">
        <f t="shared" si="4"/>
        <v>36749.406480883204</v>
      </c>
      <c r="N37" s="16">
        <f>EnemyInfoCasual!F125</f>
        <v>6930</v>
      </c>
      <c r="O37" s="16">
        <f>N37*PlayerInfo!$B$10</f>
        <v>6930</v>
      </c>
      <c r="P37" s="16">
        <f>N37*PlayerInfo!$B$10*1.2*EnemyInfoCasual!H125</f>
        <v>8316</v>
      </c>
      <c r="Q37" s="16">
        <f>N37*PlayerInfo!$B$10*1.2*1.5*EnemyInfoCasual!H125</f>
        <v>12474</v>
      </c>
      <c r="R37" s="16">
        <f t="shared" si="5"/>
        <v>7193.6245319400005</v>
      </c>
      <c r="S37" s="16">
        <f t="shared" si="6"/>
        <v>11654.091896832</v>
      </c>
      <c r="T37" s="16">
        <f>EnemyInfoCasual!G125</f>
        <v>7200</v>
      </c>
      <c r="U37" s="16">
        <f>T37*PlayerInfo!$B$11</f>
        <v>7200</v>
      </c>
      <c r="V37" s="16">
        <f>T37*PlayerInfo!$B$11*1.2*EnemyInfoCasual!H125</f>
        <v>8640</v>
      </c>
      <c r="W37" s="16">
        <f>T37*PlayerInfo!$B$11*1.2*1.5*EnemyInfoCasual!H125</f>
        <v>12960</v>
      </c>
      <c r="X37" s="16">
        <f t="shared" si="7"/>
        <v>7473.8956176000011</v>
      </c>
      <c r="Y37" s="16">
        <f t="shared" si="8"/>
        <v>12108.14742528</v>
      </c>
    </row>
    <row r="38" spans="1:26">
      <c r="A38" s="4" t="s">
        <v>24</v>
      </c>
      <c r="B38">
        <f>EnemyInfoCasual!E$488</f>
        <v>10000</v>
      </c>
      <c r="C38">
        <v>0</v>
      </c>
      <c r="D38">
        <v>0</v>
      </c>
      <c r="E38">
        <f>(B38+(IF(EnemyInfoCasual!I$488=1,PlayerInfo!$B$5,0))+PlayerInfo!$B$6+PlayerInfo!$B$7)*(PlayerInfo!$B$1)*(EnemyInfoCasual!L$488+1)*1.2*EnemyInfoCasual!H$488</f>
        <v>19440</v>
      </c>
      <c r="F38" s="13">
        <v>2E-3</v>
      </c>
      <c r="G38" s="13">
        <v>0</v>
      </c>
      <c r="H38" s="13">
        <v>1</v>
      </c>
      <c r="I38" s="13">
        <v>1</v>
      </c>
      <c r="J38" s="13">
        <f>(1*(1-G38)*(1-H38))</f>
        <v>0</v>
      </c>
      <c r="K38" s="14">
        <f>(1*(1-G38)*(1-I38))</f>
        <v>0</v>
      </c>
      <c r="L38" s="16">
        <f>(J38*C38)+(G38*D38)+(H38*E38)</f>
        <v>19440</v>
      </c>
      <c r="M38" s="16">
        <f t="shared" si="4"/>
        <v>25272</v>
      </c>
      <c r="N38" s="16">
        <f>EnemyInfoCasual!F488</f>
        <v>10000</v>
      </c>
      <c r="O38" s="16">
        <v>0</v>
      </c>
      <c r="P38" s="16">
        <v>0</v>
      </c>
      <c r="Q38" s="16">
        <f>N38*PlayerInfo!$B$10*1.2*1.5*EnemyInfoCasual!H488</f>
        <v>18000</v>
      </c>
      <c r="R38" s="16">
        <f t="shared" si="5"/>
        <v>18000</v>
      </c>
      <c r="S38" s="16">
        <f t="shared" si="6"/>
        <v>28800</v>
      </c>
      <c r="T38" s="16">
        <f>EnemyInfoCasual!G488</f>
        <v>10000</v>
      </c>
      <c r="U38" s="16">
        <v>0</v>
      </c>
      <c r="V38" s="16">
        <v>0</v>
      </c>
      <c r="W38" s="16">
        <f>T38*PlayerInfo!$B$11*1.2*1.5*EnemyInfoCasual!H488</f>
        <v>18000</v>
      </c>
      <c r="X38" s="16">
        <f t="shared" si="7"/>
        <v>18000</v>
      </c>
      <c r="Y38" s="16">
        <f t="shared" si="8"/>
        <v>28800</v>
      </c>
      <c r="Z38" t="s">
        <v>576</v>
      </c>
    </row>
    <row r="39" spans="1:26">
      <c r="F39" s="13"/>
    </row>
    <row r="41" spans="1:26">
      <c r="A41" t="s">
        <v>686</v>
      </c>
      <c r="B41" t="s">
        <v>10</v>
      </c>
      <c r="C41" t="s">
        <v>671</v>
      </c>
      <c r="D41" t="s">
        <v>672</v>
      </c>
    </row>
    <row r="42" spans="1:26">
      <c r="A42" t="s">
        <v>598</v>
      </c>
      <c r="B42" s="17">
        <f>SUMPRODUCT(F$13:F38,L$13:L38)</f>
        <v>9603.0009538345348</v>
      </c>
      <c r="C42" s="17">
        <f>SUMPRODUCT($F$13:$F38,R$13:R38)</f>
        <v>1990.2443305075774</v>
      </c>
      <c r="D42" s="17">
        <f>SUMPRODUCT($F$13:$F38,X$13:X38)</f>
        <v>1962.8948551442397</v>
      </c>
    </row>
    <row r="43" spans="1:26">
      <c r="A43" t="s">
        <v>599</v>
      </c>
      <c r="B43" s="17">
        <f>B42*1.25</f>
        <v>12003.751192293168</v>
      </c>
      <c r="C43" s="17">
        <f>C42*1.25</f>
        <v>2487.8054131344716</v>
      </c>
      <c r="D43" s="17">
        <f>D42*1.5</f>
        <v>2944.3422827163595</v>
      </c>
    </row>
    <row r="44" spans="1:26">
      <c r="A44" t="s">
        <v>600</v>
      </c>
      <c r="B44" s="17">
        <f>SUMPRODUCT(F$13:F38,M$13:M38)</f>
        <v>12541.552553722146</v>
      </c>
      <c r="C44" s="17">
        <f>SUMPRODUCT($F$13:$F38,S$13:S38)</f>
        <v>3223.5899561725141</v>
      </c>
      <c r="D44" s="17">
        <f>SUMPRODUCT($F$13:$F38,Y$13:Y38)</f>
        <v>3179.282208694271</v>
      </c>
    </row>
    <row r="45" spans="1:26">
      <c r="A45" s="12" t="s">
        <v>601</v>
      </c>
      <c r="B45" s="17">
        <f>B44*1.25</f>
        <v>15676.940692152682</v>
      </c>
      <c r="C45" s="17">
        <f>C44*1.25</f>
        <v>4029.4874452156428</v>
      </c>
      <c r="D45" s="17">
        <f>D44*1.5</f>
        <v>4768.9233130414068</v>
      </c>
    </row>
    <row r="46" spans="1:26">
      <c r="A46" s="12"/>
      <c r="B46" s="17"/>
    </row>
    <row r="47" spans="1:26">
      <c r="A47" s="12" t="s">
        <v>687</v>
      </c>
      <c r="B47" s="17" t="s">
        <v>10</v>
      </c>
      <c r="C47" t="s">
        <v>671</v>
      </c>
      <c r="D47" t="s">
        <v>672</v>
      </c>
    </row>
    <row r="48" spans="1:26">
      <c r="A48" t="s">
        <v>598</v>
      </c>
      <c r="B48" s="17">
        <f>B42*$C$9</f>
        <v>11920966.701311838</v>
      </c>
      <c r="C48" s="17">
        <f t="shared" ref="C48:D51" si="9">C42*$C$9</f>
        <v>2470648.1344231996</v>
      </c>
      <c r="D48" s="17">
        <f t="shared" si="9"/>
        <v>2436697.0615583668</v>
      </c>
    </row>
    <row r="49" spans="1:4">
      <c r="A49" t="s">
        <v>599</v>
      </c>
      <c r="B49" s="17">
        <f>B43*$C$9</f>
        <v>14901208.376639796</v>
      </c>
      <c r="C49" s="17">
        <f t="shared" si="9"/>
        <v>3088310.1680289996</v>
      </c>
      <c r="D49" s="17">
        <f t="shared" si="9"/>
        <v>3655045.5923375501</v>
      </c>
    </row>
    <row r="50" spans="1:4">
      <c r="A50" t="s">
        <v>600</v>
      </c>
      <c r="B50" s="17">
        <f>B44*$C$10</f>
        <v>24910118.175668817</v>
      </c>
      <c r="C50" s="17">
        <f t="shared" si="9"/>
        <v>4001697.8766279491</v>
      </c>
      <c r="D50" s="17">
        <f t="shared" si="9"/>
        <v>3946695.1556204748</v>
      </c>
    </row>
    <row r="51" spans="1:4">
      <c r="A51" s="12" t="s">
        <v>601</v>
      </c>
      <c r="B51" s="17">
        <f>B45*$C$10</f>
        <v>31137647.719586022</v>
      </c>
      <c r="C51" s="17">
        <f t="shared" si="9"/>
        <v>5002122.3457849361</v>
      </c>
      <c r="D51" s="17">
        <f t="shared" si="9"/>
        <v>5920042.7334307125</v>
      </c>
    </row>
    <row r="52" spans="1:4">
      <c r="A52" s="12"/>
    </row>
    <row r="53" spans="1:4">
      <c r="A53" s="4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0"/>
  <sheetViews>
    <sheetView workbookViewId="0">
      <pane xSplit="1" topLeftCell="B1" activePane="topRight" state="frozen"/>
      <selection pane="topRight" activeCell="B24" sqref="B24"/>
    </sheetView>
  </sheetViews>
  <sheetFormatPr baseColWidth="10" defaultRowHeight="15" x14ac:dyDescent="0"/>
  <cols>
    <col min="1" max="1" width="20.6640625" bestFit="1" customWidth="1"/>
    <col min="2" max="2" width="12.83203125" bestFit="1" customWidth="1"/>
    <col min="3" max="3" width="12.1640625" bestFit="1" customWidth="1"/>
    <col min="4" max="4" width="12.83203125" bestFit="1" customWidth="1"/>
    <col min="5" max="5" width="8.1640625" bestFit="1" customWidth="1"/>
    <col min="6" max="6" width="8.5" bestFit="1" customWidth="1"/>
    <col min="7" max="7" width="9.1640625" bestFit="1" customWidth="1"/>
    <col min="8" max="8" width="9.33203125" bestFit="1" customWidth="1"/>
    <col min="9" max="9" width="13.83203125" bestFit="1" customWidth="1"/>
    <col min="10" max="10" width="11.5" bestFit="1" customWidth="1"/>
    <col min="11" max="11" width="16.6640625" bestFit="1" customWidth="1"/>
    <col min="12" max="12" width="12.1640625" bestFit="1" customWidth="1"/>
    <col min="13" max="13" width="16.33203125" bestFit="1" customWidth="1"/>
    <col min="14" max="14" width="9.1640625" bestFit="1" customWidth="1"/>
    <col min="15" max="15" width="12.5" bestFit="1" customWidth="1"/>
    <col min="16" max="16" width="9" bestFit="1" customWidth="1"/>
    <col min="17" max="17" width="8.6640625" bestFit="1" customWidth="1"/>
    <col min="18" max="18" width="12.1640625" bestFit="1" customWidth="1"/>
    <col min="19" max="19" width="17.1640625" bestFit="1" customWidth="1"/>
    <col min="20" max="20" width="9.33203125" bestFit="1" customWidth="1"/>
    <col min="21" max="21" width="12.6640625" bestFit="1" customWidth="1"/>
    <col min="22" max="22" width="9.1640625" bestFit="1" customWidth="1"/>
    <col min="23" max="23" width="8.83203125" bestFit="1" customWidth="1"/>
    <col min="24" max="24" width="12.1640625" bestFit="1" customWidth="1"/>
    <col min="25" max="25" width="17.1640625" bestFit="1" customWidth="1"/>
    <col min="26" max="26" width="10.6640625" bestFit="1" customWidth="1"/>
  </cols>
  <sheetData>
    <row r="1" spans="1:26">
      <c r="B1" t="s">
        <v>580</v>
      </c>
      <c r="C1" t="s">
        <v>581</v>
      </c>
    </row>
    <row r="2" spans="1:26">
      <c r="A2" t="s">
        <v>571</v>
      </c>
      <c r="B2">
        <v>2.8</v>
      </c>
      <c r="C2">
        <f>B2/PlayerInfo!B2</f>
        <v>2.8</v>
      </c>
      <c r="E2" s="11"/>
    </row>
    <row r="3" spans="1:26">
      <c r="A3" t="s">
        <v>639</v>
      </c>
      <c r="B3">
        <f>B2/1.6</f>
        <v>1.7499999999999998</v>
      </c>
      <c r="C3">
        <f>B2/(PlayerInfo!B2+PlayerInfo!B9)</f>
        <v>1.7499999999999998</v>
      </c>
      <c r="E3" s="11"/>
    </row>
    <row r="4" spans="1:26">
      <c r="A4" t="s">
        <v>562</v>
      </c>
      <c r="B4" s="13">
        <v>1.9E-2</v>
      </c>
      <c r="C4" s="13">
        <f>MIN(B4*PlayerInfo!B3,1)</f>
        <v>3.7999999999999999E-2</v>
      </c>
    </row>
    <row r="5" spans="1:26">
      <c r="A5" t="s">
        <v>563</v>
      </c>
      <c r="B5" s="13">
        <v>1E-3</v>
      </c>
      <c r="C5" s="13">
        <f>MIN(B5*PlayerInfo!B4,1)</f>
        <v>2E-3</v>
      </c>
    </row>
    <row r="6" spans="1:26">
      <c r="A6" t="s">
        <v>572</v>
      </c>
      <c r="B6" s="13">
        <v>8.9999999999999993E-3</v>
      </c>
      <c r="C6" s="13">
        <f>MIN(B6*PlayerInfo!B4,1)</f>
        <v>1.7999999999999999E-2</v>
      </c>
    </row>
    <row r="7" spans="1:26">
      <c r="A7" t="s">
        <v>579</v>
      </c>
      <c r="B7" s="15">
        <f>(1*(1-B4)*(1-B5))</f>
        <v>0.98001899999999997</v>
      </c>
      <c r="C7" s="15">
        <f>(1*(1-C4)*(1-C5))</f>
        <v>0.96007599999999993</v>
      </c>
    </row>
    <row r="8" spans="1:26">
      <c r="A8" t="s">
        <v>582</v>
      </c>
      <c r="B8" s="15">
        <f>(1*(1-B4)*(1-B6))</f>
        <v>0.97217100000000001</v>
      </c>
      <c r="C8" s="15">
        <f>(1*(1-C4)*(1-C6))</f>
        <v>0.94468399999999997</v>
      </c>
    </row>
    <row r="9" spans="1:26">
      <c r="A9" t="s">
        <v>597</v>
      </c>
      <c r="B9">
        <f>PlayerInfo!$B$8/B2</f>
        <v>1285.7142857142858</v>
      </c>
      <c r="C9">
        <f>PlayerInfo!$B$8/C2</f>
        <v>1285.7142857142858</v>
      </c>
    </row>
    <row r="10" spans="1:26">
      <c r="A10" t="s">
        <v>638</v>
      </c>
      <c r="B10">
        <f>PlayerInfo!$B$8/B3</f>
        <v>2057.1428571428573</v>
      </c>
      <c r="C10">
        <f>PlayerInfo!$B$8/C3</f>
        <v>2057.1428571428573</v>
      </c>
    </row>
    <row r="12" spans="1:26">
      <c r="A12" t="s">
        <v>568</v>
      </c>
      <c r="B12" t="s">
        <v>569</v>
      </c>
      <c r="C12" t="s">
        <v>573</v>
      </c>
      <c r="D12" t="s">
        <v>575</v>
      </c>
      <c r="E12" t="s">
        <v>574</v>
      </c>
      <c r="F12" t="s">
        <v>570</v>
      </c>
      <c r="G12" t="s">
        <v>562</v>
      </c>
      <c r="H12" t="s">
        <v>563</v>
      </c>
      <c r="I12" t="s">
        <v>572</v>
      </c>
      <c r="J12" t="s">
        <v>579</v>
      </c>
      <c r="K12" t="s">
        <v>582</v>
      </c>
      <c r="L12" t="s">
        <v>583</v>
      </c>
      <c r="M12" t="s">
        <v>584</v>
      </c>
      <c r="N12" t="s">
        <v>673</v>
      </c>
      <c r="O12" t="s">
        <v>676</v>
      </c>
      <c r="P12" t="s">
        <v>677</v>
      </c>
      <c r="Q12" t="s">
        <v>678</v>
      </c>
      <c r="R12" t="s">
        <v>679</v>
      </c>
      <c r="S12" t="s">
        <v>680</v>
      </c>
      <c r="T12" t="s">
        <v>681</v>
      </c>
      <c r="U12" t="s">
        <v>682</v>
      </c>
      <c r="V12" t="s">
        <v>683</v>
      </c>
      <c r="W12" t="s">
        <v>684</v>
      </c>
      <c r="X12" t="s">
        <v>685</v>
      </c>
      <c r="Y12" t="s">
        <v>690</v>
      </c>
      <c r="Z12" t="s">
        <v>585</v>
      </c>
    </row>
    <row r="13" spans="1:26">
      <c r="A13" s="4" t="s">
        <v>188</v>
      </c>
      <c r="B13">
        <f>EnemyInfoCasual!E126</f>
        <v>5990</v>
      </c>
      <c r="C13">
        <f>(B13+(IF(EnemyInfoCasual!I126=1,PlayerInfo!$B$5,0)))*(PlayerInfo!$B$1)*(EnemyInfoCasual!L126+1)</f>
        <v>10781.999999999998</v>
      </c>
      <c r="D13">
        <f>(B13+(IF(EnemyInfoCasual!I126=1,PlayerInfo!$B$5,0))+PlayerInfo!$B$6)*(PlayerInfo!$B$1)*(EnemyInfoCasual!L126+1)*EnemyInfoCasual!H126</f>
        <v>10781.999999999998</v>
      </c>
      <c r="E13">
        <f>(B13+(IF(EnemyInfoCasual!I126=1,PlayerInfo!$B$5,0))+PlayerInfo!$B$6+PlayerInfo!$B$7)*(PlayerInfo!$B$1)*(EnemyInfoCasual!L126+1)*1.2*EnemyInfoCasual!H126</f>
        <v>12938.399999999998</v>
      </c>
      <c r="F13" s="13">
        <f>(1-F$25)/12</f>
        <v>8.3166666666666667E-2</v>
      </c>
      <c r="G13" s="13">
        <f>MIN((($B$4+(IF(EnemyInfoCasual!$C126=1,0.05,0))-($B$4*(IF(EnemyInfoCasual!$C126=1,0.05,0))))*PlayerInfo!$B$3)*EnemyInfoCasual!H126,1)</f>
        <v>0.1361</v>
      </c>
      <c r="H13" s="13">
        <f>MIN((($B$5+(IF(EnemyInfoCasual!$C126=1,0.005,0))-($B$5*(IF(EnemyInfoCasual!$C126=1,0.005,0))))*PlayerInfo!$B$4)*EnemyInfoCasual!H126,1)</f>
        <v>1.1990000000000001E-2</v>
      </c>
      <c r="I13" s="13">
        <f>MIN((($B$6+(IF(EnemyInfoCasual!$C126=1,0.005,0))-($B$6*(IF(EnemyInfoCasual!$C126=1,0.005,0))))*PlayerInfo!$B$4)*EnemyInfoCasual!H126,1)</f>
        <v>2.7909999999999997E-2</v>
      </c>
      <c r="J13" s="13">
        <f>(1*(1-G13)*(1-H13))</f>
        <v>0.85354183900000002</v>
      </c>
      <c r="K13" s="14">
        <f>(1*(1-G13)*(1-I13))</f>
        <v>0.83978855100000005</v>
      </c>
      <c r="L13" s="16">
        <f>(J13*C13)+(G13*D13)+(H13*E13)</f>
        <v>10825.449724097998</v>
      </c>
      <c r="M13" s="16">
        <f>((K13*C13)+(G13*D13)+(I13*E13))*1.3</f>
        <v>14148.083431146597</v>
      </c>
      <c r="N13" s="16">
        <f>EnemyInfoCasual!F126</f>
        <v>1790</v>
      </c>
      <c r="O13" s="16">
        <f>N13*PlayerInfo!$B$10</f>
        <v>1790</v>
      </c>
      <c r="P13" s="16">
        <f>N13*PlayerInfo!$B$10*1.2*EnemyInfoCasual!H126</f>
        <v>2148</v>
      </c>
      <c r="Q13" s="16">
        <f>N13*PlayerInfo!$B$10*1.2*1.5*EnemyInfoCasual!H126</f>
        <v>3222</v>
      </c>
      <c r="R13" s="16">
        <f>(J13*O13)+(G13*P13)+(H13*Q13)</f>
        <v>1858.81447181</v>
      </c>
      <c r="S13" s="16">
        <f>((K13*O13)+(G13*P13)+(I13*Q13))*1.6</f>
        <v>3016.7845220639997</v>
      </c>
      <c r="T13" s="16">
        <f>EnemyInfoCasual!G126</f>
        <v>1900</v>
      </c>
      <c r="U13" s="16">
        <f>T13*PlayerInfo!$B$11</f>
        <v>1900</v>
      </c>
      <c r="V13" s="16">
        <f>T13*PlayerInfo!$B$11*1.2*EnemyInfoCasual!H126</f>
        <v>2280</v>
      </c>
      <c r="W13" s="16">
        <f>T13*PlayerInfo!$B$11*1.2*1.5*EnemyInfoCasual!H126</f>
        <v>3420</v>
      </c>
      <c r="X13" s="16">
        <f>(J13*U13)+(G13*V13)+(H13*W13)</f>
        <v>1973.0432940999999</v>
      </c>
      <c r="Y13" s="16">
        <f>((K13*U13)+(G13*V13)+(I13*W13))*1.6</f>
        <v>3202.17351504</v>
      </c>
    </row>
    <row r="14" spans="1:26">
      <c r="A14" s="4" t="s">
        <v>191</v>
      </c>
      <c r="B14">
        <f>EnemyInfoCasual!E127</f>
        <v>6080</v>
      </c>
      <c r="C14">
        <f>(B14+(IF(EnemyInfoCasual!I127=1,PlayerInfo!$B$5,0)))*(PlayerInfo!$B$1)*(EnemyInfoCasual!L127+1)</f>
        <v>10943.999999999998</v>
      </c>
      <c r="D14">
        <f>(B14+(IF(EnemyInfoCasual!I127=1,PlayerInfo!$B$5,0))+PlayerInfo!$B$6)*(PlayerInfo!$B$1)*(EnemyInfoCasual!L127+1)*EnemyInfoCasual!H127</f>
        <v>10943.999999999998</v>
      </c>
      <c r="E14">
        <f>(B14+(IF(EnemyInfoCasual!I127=1,PlayerInfo!$B$5,0))+PlayerInfo!$B$6+PlayerInfo!$B$7)*(PlayerInfo!$B$1)*(EnemyInfoCasual!L127+1)*1.2*EnemyInfoCasual!H127</f>
        <v>13132.799999999997</v>
      </c>
      <c r="F14" s="13">
        <f t="shared" ref="F14:F24" si="0">(1-F$25)/12</f>
        <v>8.3166666666666667E-2</v>
      </c>
      <c r="G14" s="13">
        <f>MIN((($B$4+(IF(EnemyInfoCasual!$C127=1,0.05,0))-($B$4*(IF(EnemyInfoCasual!$C127=1,0.05,0))))*PlayerInfo!$B$3)*EnemyInfoCasual!H127,1)</f>
        <v>0.1361</v>
      </c>
      <c r="H14" s="13">
        <f>MIN((($B$5+(IF(EnemyInfoCasual!$C127=1,0.005,0))-($B$5*(IF(EnemyInfoCasual!$C127=1,0.005,0))))*PlayerInfo!$B$4)*EnemyInfoCasual!H127,1)</f>
        <v>1.1990000000000001E-2</v>
      </c>
      <c r="I14" s="13">
        <f>MIN((($B$6+(IF(EnemyInfoCasual!$C127=1,0.005,0))-($B$6*(IF(EnemyInfoCasual!$C127=1,0.005,0))))*PlayerInfo!$B$4)*EnemyInfoCasual!H127,1)</f>
        <v>2.7909999999999997E-2</v>
      </c>
      <c r="J14" s="13">
        <f t="shared" ref="J14:J24" si="1">(1*(1-G14)*(1-H14))</f>
        <v>0.85354183900000002</v>
      </c>
      <c r="K14" s="14">
        <f t="shared" ref="K14:K24" si="2">(1*(1-G14)*(1-I14))</f>
        <v>0.83978855100000005</v>
      </c>
      <c r="L14" s="16">
        <f t="shared" ref="L14:L24" si="3">(J14*C14)+(G14*D14)+(H14*E14)</f>
        <v>10988.102558015999</v>
      </c>
      <c r="M14" s="16">
        <f t="shared" ref="M14:M25" si="4">((K14*C14)+(G14*D14)+(I14*E14))*1.3</f>
        <v>14360.6589751872</v>
      </c>
      <c r="N14" s="16">
        <f>EnemyInfoCasual!F127</f>
        <v>1820</v>
      </c>
      <c r="O14" s="16">
        <f>N14*PlayerInfo!$B$10</f>
        <v>1820</v>
      </c>
      <c r="P14" s="16">
        <f>N14*PlayerInfo!$B$10*1.2*EnemyInfoCasual!H127</f>
        <v>2184</v>
      </c>
      <c r="Q14" s="16">
        <f>N14*PlayerInfo!$B$10*1.2*1.5*EnemyInfoCasual!H127</f>
        <v>3276</v>
      </c>
      <c r="R14" s="16">
        <f t="shared" ref="R14:R25" si="5">(J14*O14)+(G14*P14)+(H14*Q14)</f>
        <v>1889.96778698</v>
      </c>
      <c r="S14" s="16">
        <f t="shared" ref="S14:S25" si="6">((K14*O14)+(G14*P14)+(I14*Q14))*1.6</f>
        <v>3067.3451565119999</v>
      </c>
      <c r="T14" s="16">
        <f>EnemyInfoCasual!G127</f>
        <v>2000</v>
      </c>
      <c r="U14" s="16">
        <f>T14*PlayerInfo!$B$11</f>
        <v>2000</v>
      </c>
      <c r="V14" s="16">
        <f>T14*PlayerInfo!$B$11*1.2*EnemyInfoCasual!H127</f>
        <v>2400</v>
      </c>
      <c r="W14" s="16">
        <f>T14*PlayerInfo!$B$11*1.2*1.5*EnemyInfoCasual!H127</f>
        <v>3600</v>
      </c>
      <c r="X14" s="16">
        <f t="shared" ref="X14:X25" si="7">(J14*U14)+(G14*V14)+(H14*W14)</f>
        <v>2076.8876780000001</v>
      </c>
      <c r="Y14" s="16">
        <f t="shared" ref="Y14:Y25" si="8">((K14*U14)+(G14*V14)+(I14*W14))*1.6</f>
        <v>3370.7089632000007</v>
      </c>
    </row>
    <row r="15" spans="1:26">
      <c r="A15" s="4" t="s">
        <v>193</v>
      </c>
      <c r="B15">
        <f>EnemyInfoCasual!E128</f>
        <v>6170</v>
      </c>
      <c r="C15">
        <f>(B15+(IF(EnemyInfoCasual!I128=1,PlayerInfo!$B$5,0)))*(PlayerInfo!$B$1)*(EnemyInfoCasual!L128+1)</f>
        <v>11105.999999999998</v>
      </c>
      <c r="D15">
        <f>(B15+(IF(EnemyInfoCasual!I128=1,PlayerInfo!$B$5,0))+PlayerInfo!$B$6)*(PlayerInfo!$B$1)*(EnemyInfoCasual!L128+1)*EnemyInfoCasual!H128</f>
        <v>11105.999999999998</v>
      </c>
      <c r="E15">
        <f>(B15+(IF(EnemyInfoCasual!I128=1,PlayerInfo!$B$5,0))+PlayerInfo!$B$6+PlayerInfo!$B$7)*(PlayerInfo!$B$1)*(EnemyInfoCasual!L128+1)*1.2*EnemyInfoCasual!H128</f>
        <v>13327.199999999997</v>
      </c>
      <c r="F15" s="13">
        <f t="shared" si="0"/>
        <v>8.3166666666666667E-2</v>
      </c>
      <c r="G15" s="13">
        <f>MIN((($B$4+(IF(EnemyInfoCasual!$C128=1,0.05,0))-($B$4*(IF(EnemyInfoCasual!$C128=1,0.05,0))))*PlayerInfo!$B$3)*EnemyInfoCasual!H128,1)</f>
        <v>0.1361</v>
      </c>
      <c r="H15" s="13">
        <f>MIN((($B$5+(IF(EnemyInfoCasual!$C128=1,0.005,0))-($B$5*(IF(EnemyInfoCasual!$C128=1,0.005,0))))*PlayerInfo!$B$4)*EnemyInfoCasual!H128,1)</f>
        <v>1.1990000000000001E-2</v>
      </c>
      <c r="I15" s="13">
        <f>MIN((($B$6+(IF(EnemyInfoCasual!$C128=1,0.005,0))-($B$6*(IF(EnemyInfoCasual!$C128=1,0.005,0))))*PlayerInfo!$B$4)*EnemyInfoCasual!H128,1)</f>
        <v>2.7909999999999997E-2</v>
      </c>
      <c r="J15" s="13">
        <f t="shared" si="1"/>
        <v>0.85354183900000002</v>
      </c>
      <c r="K15" s="14">
        <f t="shared" si="2"/>
        <v>0.83978855100000005</v>
      </c>
      <c r="L15" s="16">
        <f t="shared" si="3"/>
        <v>11150.755391933997</v>
      </c>
      <c r="M15" s="16">
        <f t="shared" si="4"/>
        <v>14573.234519227799</v>
      </c>
      <c r="N15" s="16">
        <f>EnemyInfoCasual!F128</f>
        <v>1850</v>
      </c>
      <c r="O15" s="16">
        <f>N15*PlayerInfo!$B$10</f>
        <v>1850</v>
      </c>
      <c r="P15" s="16">
        <f>N15*PlayerInfo!$B$10*1.2*EnemyInfoCasual!H128</f>
        <v>2220</v>
      </c>
      <c r="Q15" s="16">
        <f>N15*PlayerInfo!$B$10*1.2*1.5*EnemyInfoCasual!H128</f>
        <v>3330</v>
      </c>
      <c r="R15" s="16">
        <f t="shared" si="5"/>
        <v>1921.1211021500001</v>
      </c>
      <c r="S15" s="16">
        <f t="shared" si="6"/>
        <v>3117.9057909600006</v>
      </c>
      <c r="T15" s="16">
        <f>EnemyInfoCasual!G128</f>
        <v>2000</v>
      </c>
      <c r="U15" s="16">
        <f>T15*PlayerInfo!$B$11</f>
        <v>2000</v>
      </c>
      <c r="V15" s="16">
        <f>T15*PlayerInfo!$B$11*1.2*EnemyInfoCasual!H128</f>
        <v>2400</v>
      </c>
      <c r="W15" s="16">
        <f>T15*PlayerInfo!$B$11*1.2*1.5*EnemyInfoCasual!H128</f>
        <v>3600</v>
      </c>
      <c r="X15" s="16">
        <f t="shared" si="7"/>
        <v>2076.8876780000001</v>
      </c>
      <c r="Y15" s="16">
        <f t="shared" si="8"/>
        <v>3370.7089632000007</v>
      </c>
    </row>
    <row r="16" spans="1:26">
      <c r="A16" s="4" t="s">
        <v>196</v>
      </c>
      <c r="B16">
        <f>EnemyInfoCasual!E129</f>
        <v>6270</v>
      </c>
      <c r="C16">
        <f>(B16+(IF(EnemyInfoCasual!I129=1,PlayerInfo!$B$5,0)))*(PlayerInfo!$B$1)*(EnemyInfoCasual!L129+1)</f>
        <v>11285.999999999998</v>
      </c>
      <c r="D16">
        <f>(B16+(IF(EnemyInfoCasual!I129=1,PlayerInfo!$B$5,0))+PlayerInfo!$B$6)*(PlayerInfo!$B$1)*(EnemyInfoCasual!L129+1)*EnemyInfoCasual!H129</f>
        <v>11285.999999999998</v>
      </c>
      <c r="E16">
        <f>(B16+(IF(EnemyInfoCasual!I129=1,PlayerInfo!$B$5,0))+PlayerInfo!$B$6+PlayerInfo!$B$7)*(PlayerInfo!$B$1)*(EnemyInfoCasual!L129+1)*1.2*EnemyInfoCasual!H129</f>
        <v>13543.199999999997</v>
      </c>
      <c r="F16" s="13">
        <f t="shared" si="0"/>
        <v>8.3166666666666667E-2</v>
      </c>
      <c r="G16" s="13">
        <f>MIN((($B$4+(IF(EnemyInfoCasual!$C129=1,0.05,0))-($B$4*(IF(EnemyInfoCasual!$C129=1,0.05,0))))*PlayerInfo!$B$3)*EnemyInfoCasual!H129,1)</f>
        <v>0.1361</v>
      </c>
      <c r="H16" s="13">
        <f>MIN((($B$5+(IF(EnemyInfoCasual!$C129=1,0.005,0))-($B$5*(IF(EnemyInfoCasual!$C129=1,0.005,0))))*PlayerInfo!$B$4)*EnemyInfoCasual!H129,1)</f>
        <v>1.1990000000000001E-2</v>
      </c>
      <c r="I16" s="13">
        <f>MIN((($B$6+(IF(EnemyInfoCasual!$C129=1,0.005,0))-($B$6*(IF(EnemyInfoCasual!$C129=1,0.005,0))))*PlayerInfo!$B$4)*EnemyInfoCasual!H129,1)</f>
        <v>2.7909999999999997E-2</v>
      </c>
      <c r="J16" s="13">
        <f t="shared" si="1"/>
        <v>0.85354183900000002</v>
      </c>
      <c r="K16" s="14">
        <f t="shared" si="2"/>
        <v>0.83978855100000005</v>
      </c>
      <c r="L16" s="16">
        <f t="shared" si="3"/>
        <v>11331.480762953999</v>
      </c>
      <c r="M16" s="16">
        <f t="shared" si="4"/>
        <v>14809.429568161802</v>
      </c>
      <c r="N16" s="16">
        <f>EnemyInfoCasual!F129</f>
        <v>1880</v>
      </c>
      <c r="O16" s="16">
        <f>N16*PlayerInfo!$B$10</f>
        <v>1880</v>
      </c>
      <c r="P16" s="16">
        <f>N16*PlayerInfo!$B$10*1.2*EnemyInfoCasual!H129</f>
        <v>2256</v>
      </c>
      <c r="Q16" s="16">
        <f>N16*PlayerInfo!$B$10*1.2*1.5*EnemyInfoCasual!H129</f>
        <v>3384</v>
      </c>
      <c r="R16" s="16">
        <f t="shared" si="5"/>
        <v>1952.2744173199999</v>
      </c>
      <c r="S16" s="16">
        <f t="shared" si="6"/>
        <v>3168.4664254080003</v>
      </c>
      <c r="T16" s="16">
        <f>EnemyInfoCasual!G129</f>
        <v>2100</v>
      </c>
      <c r="U16" s="16">
        <f>T16*PlayerInfo!$B$11</f>
        <v>2100</v>
      </c>
      <c r="V16" s="16">
        <f>T16*PlayerInfo!$B$11*1.2*EnemyInfoCasual!H129</f>
        <v>2520</v>
      </c>
      <c r="W16" s="16">
        <f>T16*PlayerInfo!$B$11*1.2*1.5*EnemyInfoCasual!H129</f>
        <v>3780</v>
      </c>
      <c r="X16" s="16">
        <f t="shared" si="7"/>
        <v>2180.7320619000002</v>
      </c>
      <c r="Y16" s="16">
        <f t="shared" si="8"/>
        <v>3539.2444113600004</v>
      </c>
    </row>
    <row r="17" spans="1:26">
      <c r="A17" s="4" t="s">
        <v>197</v>
      </c>
      <c r="B17">
        <f>EnemyInfoCasual!E130</f>
        <v>6360</v>
      </c>
      <c r="C17">
        <f>(B17+(IF(EnemyInfoCasual!I130=1,PlayerInfo!$B$5,0)))*(PlayerInfo!$B$1)*(EnemyInfoCasual!L130+1)</f>
        <v>11447.999999999998</v>
      </c>
      <c r="D17">
        <f>(B17+(IF(EnemyInfoCasual!I130=1,PlayerInfo!$B$5,0))+PlayerInfo!$B$6)*(PlayerInfo!$B$1)*(EnemyInfoCasual!L130+1)*EnemyInfoCasual!H130</f>
        <v>11447.999999999998</v>
      </c>
      <c r="E17">
        <f>(B17+(IF(EnemyInfoCasual!I130=1,PlayerInfo!$B$5,0))+PlayerInfo!$B$6+PlayerInfo!$B$7)*(PlayerInfo!$B$1)*(EnemyInfoCasual!L130+1)*1.2*EnemyInfoCasual!H130</f>
        <v>13737.599999999997</v>
      </c>
      <c r="F17" s="13">
        <f t="shared" si="0"/>
        <v>8.3166666666666667E-2</v>
      </c>
      <c r="G17" s="13">
        <f>MIN((($B$4+(IF(EnemyInfoCasual!$C130=1,0.05,0))-($B$4*(IF(EnemyInfoCasual!$C130=1,0.05,0))))*PlayerInfo!$B$3)*EnemyInfoCasual!H130,1)</f>
        <v>0.1361</v>
      </c>
      <c r="H17" s="13">
        <f>MIN((($B$5+(IF(EnemyInfoCasual!$C130=1,0.005,0))-($B$5*(IF(EnemyInfoCasual!$C130=1,0.005,0))))*PlayerInfo!$B$4)*EnemyInfoCasual!H130,1)</f>
        <v>1.1990000000000001E-2</v>
      </c>
      <c r="I17" s="13">
        <f>MIN((($B$6+(IF(EnemyInfoCasual!$C130=1,0.005,0))-($B$6*(IF(EnemyInfoCasual!$C130=1,0.005,0))))*PlayerInfo!$B$4)*EnemyInfoCasual!H130,1)</f>
        <v>2.7909999999999997E-2</v>
      </c>
      <c r="J17" s="13">
        <f t="shared" si="1"/>
        <v>0.85354183900000002</v>
      </c>
      <c r="K17" s="14">
        <f t="shared" si="2"/>
        <v>0.83978855100000005</v>
      </c>
      <c r="L17" s="16">
        <f t="shared" si="3"/>
        <v>11494.133596872</v>
      </c>
      <c r="M17" s="16">
        <f t="shared" si="4"/>
        <v>15022.0051122024</v>
      </c>
      <c r="N17" s="16">
        <f>EnemyInfoCasual!F130</f>
        <v>1900</v>
      </c>
      <c r="O17" s="16">
        <f>N17*PlayerInfo!$B$10</f>
        <v>1900</v>
      </c>
      <c r="P17" s="16">
        <f>N17*PlayerInfo!$B$10*1.2*EnemyInfoCasual!H130</f>
        <v>2280</v>
      </c>
      <c r="Q17" s="16">
        <f>N17*PlayerInfo!$B$10*1.2*1.5*EnemyInfoCasual!H130</f>
        <v>3420</v>
      </c>
      <c r="R17" s="16">
        <f t="shared" si="5"/>
        <v>1973.0432940999999</v>
      </c>
      <c r="S17" s="16">
        <f t="shared" si="6"/>
        <v>3202.17351504</v>
      </c>
      <c r="T17" s="16">
        <f>EnemyInfoCasual!G130</f>
        <v>2100</v>
      </c>
      <c r="U17" s="16">
        <f>T17*PlayerInfo!$B$11</f>
        <v>2100</v>
      </c>
      <c r="V17" s="16">
        <f>T17*PlayerInfo!$B$11*1.2*EnemyInfoCasual!H130</f>
        <v>2520</v>
      </c>
      <c r="W17" s="16">
        <f>T17*PlayerInfo!$B$11*1.2*1.5*EnemyInfoCasual!H130</f>
        <v>3780</v>
      </c>
      <c r="X17" s="16">
        <f t="shared" si="7"/>
        <v>2180.7320619000002</v>
      </c>
      <c r="Y17" s="16">
        <f t="shared" si="8"/>
        <v>3539.2444113600004</v>
      </c>
    </row>
    <row r="18" spans="1:26">
      <c r="A18" s="4" t="s">
        <v>199</v>
      </c>
      <c r="B18">
        <f>EnemyInfoCasual!E131</f>
        <v>6450</v>
      </c>
      <c r="C18">
        <f>(B18+(IF(EnemyInfoCasual!I131=1,PlayerInfo!$B$5,0)))*(PlayerInfo!$B$1)*(EnemyInfoCasual!L131+1)</f>
        <v>11609.999999999998</v>
      </c>
      <c r="D18">
        <f>(B18+(IF(EnemyInfoCasual!I131=1,PlayerInfo!$B$5,0))+PlayerInfo!$B$6)*(PlayerInfo!$B$1)*(EnemyInfoCasual!L131+1)*EnemyInfoCasual!H131</f>
        <v>11609.999999999998</v>
      </c>
      <c r="E18">
        <f>(B18+(IF(EnemyInfoCasual!I131=1,PlayerInfo!$B$5,0))+PlayerInfo!$B$6+PlayerInfo!$B$7)*(PlayerInfo!$B$1)*(EnemyInfoCasual!L131+1)*1.2*EnemyInfoCasual!H131</f>
        <v>13931.999999999998</v>
      </c>
      <c r="F18" s="13">
        <f t="shared" si="0"/>
        <v>8.3166666666666667E-2</v>
      </c>
      <c r="G18" s="13">
        <f>MIN((($B$4+(IF(EnemyInfoCasual!$C131=1,0.05,0))-($B$4*(IF(EnemyInfoCasual!$C131=1,0.05,0))))*PlayerInfo!$B$3)*EnemyInfoCasual!H131,1)</f>
        <v>0.1361</v>
      </c>
      <c r="H18" s="13">
        <f>MIN((($B$5+(IF(EnemyInfoCasual!$C131=1,0.005,0))-($B$5*(IF(EnemyInfoCasual!$C131=1,0.005,0))))*PlayerInfo!$B$4)*EnemyInfoCasual!H131,1)</f>
        <v>1.1990000000000001E-2</v>
      </c>
      <c r="I18" s="13">
        <f>MIN((($B$6+(IF(EnemyInfoCasual!$C131=1,0.005,0))-($B$6*(IF(EnemyInfoCasual!$C131=1,0.005,0))))*PlayerInfo!$B$4)*EnemyInfoCasual!H131,1)</f>
        <v>2.7909999999999997E-2</v>
      </c>
      <c r="J18" s="13">
        <f t="shared" si="1"/>
        <v>0.85354183900000002</v>
      </c>
      <c r="K18" s="14">
        <f t="shared" si="2"/>
        <v>0.83978855100000005</v>
      </c>
      <c r="L18" s="16">
        <f t="shared" si="3"/>
        <v>11656.786430789998</v>
      </c>
      <c r="M18" s="16">
        <f t="shared" si="4"/>
        <v>15234.580656242997</v>
      </c>
      <c r="N18" s="16">
        <f>EnemyInfoCasual!F131</f>
        <v>1930</v>
      </c>
      <c r="O18" s="16">
        <f>N18*PlayerInfo!$B$10</f>
        <v>1930</v>
      </c>
      <c r="P18" s="16">
        <f>N18*PlayerInfo!$B$10*1.2*EnemyInfoCasual!H131</f>
        <v>2316</v>
      </c>
      <c r="Q18" s="16">
        <f>N18*PlayerInfo!$B$10*1.2*1.5*EnemyInfoCasual!H131</f>
        <v>3474</v>
      </c>
      <c r="R18" s="16">
        <f t="shared" si="5"/>
        <v>2004.19660927</v>
      </c>
      <c r="S18" s="16">
        <f t="shared" si="6"/>
        <v>3252.7341494880002</v>
      </c>
      <c r="T18" s="16">
        <f>EnemyInfoCasual!G131</f>
        <v>2200</v>
      </c>
      <c r="U18" s="16">
        <f>T18*PlayerInfo!$B$11</f>
        <v>2200</v>
      </c>
      <c r="V18" s="16">
        <f>T18*PlayerInfo!$B$11*1.2*EnemyInfoCasual!H131</f>
        <v>2640</v>
      </c>
      <c r="W18" s="16">
        <f>T18*PlayerInfo!$B$11*1.2*1.5*EnemyInfoCasual!H131</f>
        <v>3960</v>
      </c>
      <c r="X18" s="16">
        <f t="shared" si="7"/>
        <v>2284.5764457999999</v>
      </c>
      <c r="Y18" s="16">
        <f t="shared" si="8"/>
        <v>3707.7798595200002</v>
      </c>
    </row>
    <row r="19" spans="1:26">
      <c r="A19" s="4" t="s">
        <v>200</v>
      </c>
      <c r="B19">
        <f>EnemyInfoCasual!E132</f>
        <v>6540</v>
      </c>
      <c r="C19">
        <f>(B19+(IF(EnemyInfoCasual!I132=1,PlayerInfo!$B$5,0)))*(PlayerInfo!$B$1)*(EnemyInfoCasual!L132+1)</f>
        <v>11771.999999999998</v>
      </c>
      <c r="D19">
        <f>(B19+(IF(EnemyInfoCasual!I132=1,PlayerInfo!$B$5,0))+PlayerInfo!$B$6)*(PlayerInfo!$B$1)*(EnemyInfoCasual!L132+1)*EnemyInfoCasual!H132</f>
        <v>11771.999999999998</v>
      </c>
      <c r="E19">
        <f>(B19+(IF(EnemyInfoCasual!I132=1,PlayerInfo!$B$5,0))+PlayerInfo!$B$6+PlayerInfo!$B$7)*(PlayerInfo!$B$1)*(EnemyInfoCasual!L132+1)*1.2*EnemyInfoCasual!H132</f>
        <v>14126.399999999998</v>
      </c>
      <c r="F19" s="13">
        <f t="shared" si="0"/>
        <v>8.3166666666666667E-2</v>
      </c>
      <c r="G19" s="13">
        <f>MIN((($B$4+(IF(EnemyInfoCasual!$C132=1,0.05,0))-($B$4*(IF(EnemyInfoCasual!$C132=1,0.05,0))))*PlayerInfo!$B$3)*EnemyInfoCasual!H132,1)</f>
        <v>0.1361</v>
      </c>
      <c r="H19" s="13">
        <f>MIN((($B$5+(IF(EnemyInfoCasual!$C132=1,0.005,0))-($B$5*(IF(EnemyInfoCasual!$C132=1,0.005,0))))*PlayerInfo!$B$4)*EnemyInfoCasual!H132,1)</f>
        <v>1.1990000000000001E-2</v>
      </c>
      <c r="I19" s="13">
        <f>MIN((($B$6+(IF(EnemyInfoCasual!$C132=1,0.005,0))-($B$6*(IF(EnemyInfoCasual!$C132=1,0.005,0))))*PlayerInfo!$B$4)*EnemyInfoCasual!H132,1)</f>
        <v>2.7909999999999997E-2</v>
      </c>
      <c r="J19" s="13">
        <f t="shared" si="1"/>
        <v>0.85354183900000002</v>
      </c>
      <c r="K19" s="14">
        <f t="shared" si="2"/>
        <v>0.83978855100000005</v>
      </c>
      <c r="L19" s="16">
        <f t="shared" si="3"/>
        <v>11819.439264707999</v>
      </c>
      <c r="M19" s="16">
        <f t="shared" si="4"/>
        <v>15447.1562002836</v>
      </c>
      <c r="N19" s="16">
        <f>EnemyInfoCasual!F132</f>
        <v>1960</v>
      </c>
      <c r="O19" s="16">
        <f>N19*PlayerInfo!$B$10</f>
        <v>1960</v>
      </c>
      <c r="P19" s="16">
        <f>N19*PlayerInfo!$B$10*1.2*EnemyInfoCasual!H132</f>
        <v>2352</v>
      </c>
      <c r="Q19" s="16">
        <f>N19*PlayerInfo!$B$10*1.2*1.5*EnemyInfoCasual!H132</f>
        <v>3528</v>
      </c>
      <c r="R19" s="16">
        <f t="shared" si="5"/>
        <v>2035.34992444</v>
      </c>
      <c r="S19" s="16">
        <f t="shared" si="6"/>
        <v>3303.2947839360004</v>
      </c>
      <c r="T19" s="16">
        <f>EnemyInfoCasual!G132</f>
        <v>2200</v>
      </c>
      <c r="U19" s="16">
        <f>T19*PlayerInfo!$B$11</f>
        <v>2200</v>
      </c>
      <c r="V19" s="16">
        <f>T19*PlayerInfo!$B$11*1.2*EnemyInfoCasual!H132</f>
        <v>2640</v>
      </c>
      <c r="W19" s="16">
        <f>T19*PlayerInfo!$B$11*1.2*1.5*EnemyInfoCasual!H132</f>
        <v>3960</v>
      </c>
      <c r="X19" s="16">
        <f t="shared" si="7"/>
        <v>2284.5764457999999</v>
      </c>
      <c r="Y19" s="16">
        <f t="shared" si="8"/>
        <v>3707.7798595200002</v>
      </c>
    </row>
    <row r="20" spans="1:26">
      <c r="A20" s="4" t="s">
        <v>202</v>
      </c>
      <c r="B20">
        <f>EnemyInfoCasual!E133</f>
        <v>6630</v>
      </c>
      <c r="C20">
        <f>(B20+(IF(EnemyInfoCasual!I133=1,PlayerInfo!$B$5,0)))*(PlayerInfo!$B$1)*(EnemyInfoCasual!L133+1)</f>
        <v>11933.999999999998</v>
      </c>
      <c r="D20">
        <f>(B20+(IF(EnemyInfoCasual!I133=1,PlayerInfo!$B$5,0))+PlayerInfo!$B$6)*(PlayerInfo!$B$1)*(EnemyInfoCasual!L133+1)*EnemyInfoCasual!H133</f>
        <v>11933.999999999998</v>
      </c>
      <c r="E20">
        <f>(B20+(IF(EnemyInfoCasual!I133=1,PlayerInfo!$B$5,0))+PlayerInfo!$B$6+PlayerInfo!$B$7)*(PlayerInfo!$B$1)*(EnemyInfoCasual!L133+1)*1.2*EnemyInfoCasual!H133</f>
        <v>14320.799999999997</v>
      </c>
      <c r="F20" s="13">
        <f t="shared" si="0"/>
        <v>8.3166666666666667E-2</v>
      </c>
      <c r="G20" s="13">
        <f>MIN((($B$4+(IF(EnemyInfoCasual!$C133=1,0.05,0))-($B$4*(IF(EnemyInfoCasual!$C133=1,0.05,0))))*PlayerInfo!$B$3)*EnemyInfoCasual!H133,1)</f>
        <v>0.1361</v>
      </c>
      <c r="H20" s="13">
        <f>MIN((($B$5+(IF(EnemyInfoCasual!$C133=1,0.005,0))-($B$5*(IF(EnemyInfoCasual!$C133=1,0.005,0))))*PlayerInfo!$B$4)*EnemyInfoCasual!H133,1)</f>
        <v>1.1990000000000001E-2</v>
      </c>
      <c r="I20" s="13">
        <f>MIN((($B$6+(IF(EnemyInfoCasual!$C133=1,0.005,0))-($B$6*(IF(EnemyInfoCasual!$C133=1,0.005,0))))*PlayerInfo!$B$4)*EnemyInfoCasual!H133,1)</f>
        <v>2.7909999999999997E-2</v>
      </c>
      <c r="J20" s="13">
        <f t="shared" si="1"/>
        <v>0.85354183900000002</v>
      </c>
      <c r="K20" s="14">
        <f t="shared" si="2"/>
        <v>0.83978855100000005</v>
      </c>
      <c r="L20" s="16">
        <f t="shared" si="3"/>
        <v>11982.092098625999</v>
      </c>
      <c r="M20" s="16">
        <f t="shared" si="4"/>
        <v>15659.731744324197</v>
      </c>
      <c r="N20" s="16">
        <f>EnemyInfoCasual!F133</f>
        <v>1990</v>
      </c>
      <c r="O20" s="16">
        <f>N20*PlayerInfo!$B$10</f>
        <v>1990</v>
      </c>
      <c r="P20" s="16">
        <f>N20*PlayerInfo!$B$10*1.2*EnemyInfoCasual!H133</f>
        <v>2388</v>
      </c>
      <c r="Q20" s="16">
        <f>N20*PlayerInfo!$B$10*1.2*1.5*EnemyInfoCasual!H133</f>
        <v>3582</v>
      </c>
      <c r="R20" s="16">
        <f t="shared" si="5"/>
        <v>2066.50323961</v>
      </c>
      <c r="S20" s="16">
        <f t="shared" si="6"/>
        <v>3353.8554183840006</v>
      </c>
      <c r="T20" s="16">
        <f>EnemyInfoCasual!G133</f>
        <v>2300</v>
      </c>
      <c r="U20" s="16">
        <f>T20*PlayerInfo!$B$11</f>
        <v>2300</v>
      </c>
      <c r="V20" s="16">
        <f>T20*PlayerInfo!$B$11*1.2*EnemyInfoCasual!H133</f>
        <v>2760</v>
      </c>
      <c r="W20" s="16">
        <f>T20*PlayerInfo!$B$11*1.2*1.5*EnemyInfoCasual!H133</f>
        <v>4140</v>
      </c>
      <c r="X20" s="16">
        <f t="shared" si="7"/>
        <v>2388.4208297000005</v>
      </c>
      <c r="Y20" s="16">
        <f t="shared" si="8"/>
        <v>3876.3153076800004</v>
      </c>
    </row>
    <row r="21" spans="1:26">
      <c r="A21" s="4" t="s">
        <v>205</v>
      </c>
      <c r="B21">
        <f>EnemyInfoCasual!E134</f>
        <v>6710</v>
      </c>
      <c r="C21">
        <f>(B21+(IF(EnemyInfoCasual!I134=1,PlayerInfo!$B$5,0)))*(PlayerInfo!$B$1)*(EnemyInfoCasual!L134+1)</f>
        <v>12077.999999999998</v>
      </c>
      <c r="D21">
        <f>(B21+(IF(EnemyInfoCasual!I134=1,PlayerInfo!$B$5,0))+PlayerInfo!$B$6)*(PlayerInfo!$B$1)*(EnemyInfoCasual!L134+1)*EnemyInfoCasual!H134</f>
        <v>12077.999999999998</v>
      </c>
      <c r="E21">
        <f>(B21+(IF(EnemyInfoCasual!I134=1,PlayerInfo!$B$5,0))+PlayerInfo!$B$6+PlayerInfo!$B$7)*(PlayerInfo!$B$1)*(EnemyInfoCasual!L134+1)*1.2*EnemyInfoCasual!H134</f>
        <v>14493.599999999997</v>
      </c>
      <c r="F21" s="13">
        <f t="shared" si="0"/>
        <v>8.3166666666666667E-2</v>
      </c>
      <c r="G21" s="13">
        <f>MIN((($B$4+(IF(EnemyInfoCasual!$C134=1,0.05,0))-($B$4*(IF(EnemyInfoCasual!$C134=1,0.05,0))))*PlayerInfo!$B$3)*EnemyInfoCasual!H134,1)</f>
        <v>0.1361</v>
      </c>
      <c r="H21" s="13">
        <f>MIN((($B$5+(IF(EnemyInfoCasual!$C134=1,0.005,0))-($B$5*(IF(EnemyInfoCasual!$C134=1,0.005,0))))*PlayerInfo!$B$4)*EnemyInfoCasual!H134,1)</f>
        <v>1.1990000000000001E-2</v>
      </c>
      <c r="I21" s="13">
        <f>MIN((($B$6+(IF(EnemyInfoCasual!$C134=1,0.005,0))-($B$6*(IF(EnemyInfoCasual!$C134=1,0.005,0))))*PlayerInfo!$B$4)*EnemyInfoCasual!H134,1)</f>
        <v>2.7909999999999997E-2</v>
      </c>
      <c r="J21" s="13">
        <f t="shared" si="1"/>
        <v>0.85354183900000002</v>
      </c>
      <c r="K21" s="14">
        <f t="shared" si="2"/>
        <v>0.83978855100000005</v>
      </c>
      <c r="L21" s="16">
        <f t="shared" si="3"/>
        <v>12126.672395441999</v>
      </c>
      <c r="M21" s="16">
        <f t="shared" si="4"/>
        <v>15848.6877834714</v>
      </c>
      <c r="N21" s="16">
        <f>EnemyInfoCasual!F134</f>
        <v>2020</v>
      </c>
      <c r="O21" s="16">
        <f>N21*PlayerInfo!$B$10</f>
        <v>2020</v>
      </c>
      <c r="P21" s="16">
        <f>N21*PlayerInfo!$B$10*1.2*EnemyInfoCasual!H134</f>
        <v>2424</v>
      </c>
      <c r="Q21" s="16">
        <f>N21*PlayerInfo!$B$10*1.2*1.5*EnemyInfoCasual!H134</f>
        <v>3636</v>
      </c>
      <c r="R21" s="16">
        <f t="shared" si="5"/>
        <v>2097.6565547800001</v>
      </c>
      <c r="S21" s="16">
        <f t="shared" si="6"/>
        <v>3404.4160528320008</v>
      </c>
      <c r="T21" s="16">
        <f>EnemyInfoCasual!G134</f>
        <v>2300</v>
      </c>
      <c r="U21" s="16">
        <f>T21*PlayerInfo!$B$11</f>
        <v>2300</v>
      </c>
      <c r="V21" s="16">
        <f>T21*PlayerInfo!$B$11*1.2*EnemyInfoCasual!H134</f>
        <v>2760</v>
      </c>
      <c r="W21" s="16">
        <f>T21*PlayerInfo!$B$11*1.2*1.5*EnemyInfoCasual!H134</f>
        <v>4140</v>
      </c>
      <c r="X21" s="16">
        <f t="shared" si="7"/>
        <v>2388.4208297000005</v>
      </c>
      <c r="Y21" s="16">
        <f t="shared" si="8"/>
        <v>3876.3153076800004</v>
      </c>
    </row>
    <row r="22" spans="1:26">
      <c r="A22" s="4" t="s">
        <v>206</v>
      </c>
      <c r="B22">
        <f>EnemyInfoCasual!E135</f>
        <v>6710</v>
      </c>
      <c r="C22">
        <f>(B22+(IF(EnemyInfoCasual!I135=1,PlayerInfo!$B$5,0)))*(PlayerInfo!$B$1)*(EnemyInfoCasual!L135+1)</f>
        <v>12077.999999999998</v>
      </c>
      <c r="D22">
        <f>(B22+(IF(EnemyInfoCasual!I135=1,PlayerInfo!$B$5,0))+PlayerInfo!$B$6)*(PlayerInfo!$B$1)*(EnemyInfoCasual!L135+1)*EnemyInfoCasual!H135</f>
        <v>12077.999999999998</v>
      </c>
      <c r="E22">
        <f>(B22+(IF(EnemyInfoCasual!I135=1,PlayerInfo!$B$5,0))+PlayerInfo!$B$6+PlayerInfo!$B$7)*(PlayerInfo!$B$1)*(EnemyInfoCasual!L135+1)*1.2*EnemyInfoCasual!H135</f>
        <v>14493.599999999997</v>
      </c>
      <c r="F22" s="13">
        <f t="shared" si="0"/>
        <v>8.3166666666666667E-2</v>
      </c>
      <c r="G22" s="13">
        <f>MIN((($B$4+(IF(EnemyInfoCasual!$C135=1,0.05,0))-($B$4*(IF(EnemyInfoCasual!$C135=1,0.05,0))))*PlayerInfo!$B$3)*EnemyInfoCasual!H135,1)</f>
        <v>0.1361</v>
      </c>
      <c r="H22" s="13">
        <f>MIN((($B$5+(IF(EnemyInfoCasual!$C135=1,0.005,0))-($B$5*(IF(EnemyInfoCasual!$C135=1,0.005,0))))*PlayerInfo!$B$4)*EnemyInfoCasual!H135,1)</f>
        <v>1.1990000000000001E-2</v>
      </c>
      <c r="I22" s="13">
        <f>MIN((($B$6+(IF(EnemyInfoCasual!$C135=1,0.005,0))-($B$6*(IF(EnemyInfoCasual!$C135=1,0.005,0))))*PlayerInfo!$B$4)*EnemyInfoCasual!H135,1)</f>
        <v>2.7909999999999997E-2</v>
      </c>
      <c r="J22" s="13">
        <f t="shared" si="1"/>
        <v>0.85354183900000002</v>
      </c>
      <c r="K22" s="14">
        <f t="shared" si="2"/>
        <v>0.83978855100000005</v>
      </c>
      <c r="L22" s="16">
        <f t="shared" si="3"/>
        <v>12126.672395441999</v>
      </c>
      <c r="M22" s="16">
        <f t="shared" si="4"/>
        <v>15848.6877834714</v>
      </c>
      <c r="N22" s="16">
        <f>EnemyInfoCasual!F135</f>
        <v>2020</v>
      </c>
      <c r="O22" s="16">
        <f>N22*PlayerInfo!$B$10</f>
        <v>2020</v>
      </c>
      <c r="P22" s="16">
        <f>N22*PlayerInfo!$B$10*1.2*EnemyInfoCasual!H135</f>
        <v>2424</v>
      </c>
      <c r="Q22" s="16">
        <f>N22*PlayerInfo!$B$10*1.2*1.5*EnemyInfoCasual!H135</f>
        <v>3636</v>
      </c>
      <c r="R22" s="16">
        <f t="shared" si="5"/>
        <v>2097.6565547800001</v>
      </c>
      <c r="S22" s="16">
        <f t="shared" si="6"/>
        <v>3404.4160528320008</v>
      </c>
      <c r="T22" s="16">
        <f>EnemyInfoCasual!G135</f>
        <v>2300</v>
      </c>
      <c r="U22" s="16">
        <f>T22*PlayerInfo!$B$11</f>
        <v>2300</v>
      </c>
      <c r="V22" s="16">
        <f>T22*PlayerInfo!$B$11*1.2*EnemyInfoCasual!H135</f>
        <v>2760</v>
      </c>
      <c r="W22" s="16">
        <f>T22*PlayerInfo!$B$11*1.2*1.5*EnemyInfoCasual!H135</f>
        <v>4140</v>
      </c>
      <c r="X22" s="16">
        <f t="shared" si="7"/>
        <v>2388.4208297000005</v>
      </c>
      <c r="Y22" s="16">
        <f t="shared" si="8"/>
        <v>3876.3153076800004</v>
      </c>
    </row>
    <row r="23" spans="1:26">
      <c r="A23" s="4" t="s">
        <v>212</v>
      </c>
      <c r="B23">
        <f>EnemyInfoCasual!E136</f>
        <v>20000</v>
      </c>
      <c r="C23">
        <f>(B23+(IF(EnemyInfoCasual!I136=1,PlayerInfo!$B$5,0)))*(PlayerInfo!$B$1)*(EnemyInfoCasual!L136+1)</f>
        <v>36000</v>
      </c>
      <c r="D23">
        <f>(B23+(IF(EnemyInfoCasual!I136=1,PlayerInfo!$B$5,0))+PlayerInfo!$B$6)*(PlayerInfo!$B$1)*(EnemyInfoCasual!L136+1)*EnemyInfoCasual!H136</f>
        <v>36000</v>
      </c>
      <c r="E23">
        <f>(B23+(IF(EnemyInfoCasual!I136=1,PlayerInfo!$B$5,0))+PlayerInfo!$B$6+PlayerInfo!$B$7)*(PlayerInfo!$B$1)*(EnemyInfoCasual!L136+1)*1.2*EnemyInfoCasual!H136</f>
        <v>43200</v>
      </c>
      <c r="F23" s="13">
        <f t="shared" si="0"/>
        <v>8.3166666666666667E-2</v>
      </c>
      <c r="G23" s="13">
        <f>MIN((($B$4+(IF(EnemyInfoCasual!$C136=1,0.05,0))-($B$4*(IF(EnemyInfoCasual!$C136=1,0.05,0))))*PlayerInfo!$B$3)*EnemyInfoCasual!H136,1)</f>
        <v>0.1361</v>
      </c>
      <c r="H23" s="13">
        <f>MIN((($B$5+(IF(EnemyInfoCasual!$C136=1,0.005,0))-($B$5*(IF(EnemyInfoCasual!$C136=1,0.005,0))))*PlayerInfo!$B$4)*EnemyInfoCasual!H136,1)</f>
        <v>1.1990000000000001E-2</v>
      </c>
      <c r="I23" s="13">
        <f>MIN((($B$6+(IF(EnemyInfoCasual!$C136=1,0.005,0))-($B$6*(IF(EnemyInfoCasual!$C136=1,0.005,0))))*PlayerInfo!$B$4)*EnemyInfoCasual!H136,1)</f>
        <v>2.7909999999999997E-2</v>
      </c>
      <c r="J23" s="13">
        <f t="shared" si="1"/>
        <v>0.85354183900000002</v>
      </c>
      <c r="K23" s="14">
        <f t="shared" si="2"/>
        <v>0.83978855100000005</v>
      </c>
      <c r="L23" s="16">
        <f t="shared" si="3"/>
        <v>36145.074204000004</v>
      </c>
      <c r="M23" s="16">
        <f t="shared" si="4"/>
        <v>47239.009786800001</v>
      </c>
      <c r="N23" s="16">
        <f>EnemyInfoCasual!F136</f>
        <v>8000</v>
      </c>
      <c r="O23" s="16">
        <f>N23*PlayerInfo!$B$10</f>
        <v>8000</v>
      </c>
      <c r="P23" s="16">
        <f>N23*PlayerInfo!$B$10*1.2*EnemyInfoCasual!H136</f>
        <v>9600</v>
      </c>
      <c r="Q23" s="16">
        <f>N23*PlayerInfo!$B$10*1.2*1.5*EnemyInfoCasual!H136</f>
        <v>14400</v>
      </c>
      <c r="R23" s="16">
        <f t="shared" si="5"/>
        <v>8307.5507120000002</v>
      </c>
      <c r="S23" s="16">
        <f t="shared" si="6"/>
        <v>13482.835852800003</v>
      </c>
      <c r="T23" s="16">
        <f>EnemyInfoCasual!G136</f>
        <v>10000</v>
      </c>
      <c r="U23" s="16">
        <f>T23*PlayerInfo!$B$11</f>
        <v>10000</v>
      </c>
      <c r="V23" s="16">
        <f>T23*PlayerInfo!$B$11*1.2*EnemyInfoCasual!H136</f>
        <v>12000</v>
      </c>
      <c r="W23" s="16">
        <f>T23*PlayerInfo!$B$11*1.2*1.5*EnemyInfoCasual!H136</f>
        <v>18000</v>
      </c>
      <c r="X23" s="16">
        <f t="shared" si="7"/>
        <v>10384.438390000001</v>
      </c>
      <c r="Y23" s="16">
        <f t="shared" si="8"/>
        <v>16853.544816000001</v>
      </c>
    </row>
    <row r="24" spans="1:26">
      <c r="A24" s="4" t="s">
        <v>218</v>
      </c>
      <c r="B24">
        <f>EnemyInfoCasual!E137</f>
        <v>21100</v>
      </c>
      <c r="C24">
        <f>(B24+(IF(EnemyInfoCasual!I137=1,PlayerInfo!$B$5,0)))*(PlayerInfo!$B$1)*(EnemyInfoCasual!L137+1)</f>
        <v>37979.999999999993</v>
      </c>
      <c r="D24">
        <f>(B24+(IF(EnemyInfoCasual!I137=1,PlayerInfo!$B$5,0))+PlayerInfo!$B$6)*(PlayerInfo!$B$1)*(EnemyInfoCasual!L137+1)*EnemyInfoCasual!H137</f>
        <v>37979.999999999993</v>
      </c>
      <c r="E24">
        <f>(B24+(IF(EnemyInfoCasual!I137=1,PlayerInfo!$B$5,0))+PlayerInfo!$B$6+PlayerInfo!$B$7)*(PlayerInfo!$B$1)*(EnemyInfoCasual!L137+1)*1.2*EnemyInfoCasual!H137</f>
        <v>45575.999999999993</v>
      </c>
      <c r="F24" s="13">
        <f t="shared" si="0"/>
        <v>8.3166666666666667E-2</v>
      </c>
      <c r="G24" s="13">
        <f>MIN((($B$4+(IF(EnemyInfoCasual!$C137=1,0.05,0))-($B$4*(IF(EnemyInfoCasual!$C137=1,0.05,0))))*PlayerInfo!$B$3)*EnemyInfoCasual!H137,1)</f>
        <v>0.1361</v>
      </c>
      <c r="H24" s="13">
        <f>MIN((($B$5+(IF(EnemyInfoCasual!$C137=1,0.005,0))-($B$5*(IF(EnemyInfoCasual!$C137=1,0.005,0))))*PlayerInfo!$B$4)*EnemyInfoCasual!H137,1)</f>
        <v>1.1990000000000001E-2</v>
      </c>
      <c r="I24" s="13">
        <f>MIN((($B$6+(IF(EnemyInfoCasual!$C137=1,0.005,0))-($B$6*(IF(EnemyInfoCasual!$C137=1,0.005,0))))*PlayerInfo!$B$4)*EnemyInfoCasual!H137,1)</f>
        <v>2.7909999999999997E-2</v>
      </c>
      <c r="J24" s="13">
        <f t="shared" si="1"/>
        <v>0.85354183900000002</v>
      </c>
      <c r="K24" s="14">
        <f t="shared" si="2"/>
        <v>0.83978855100000005</v>
      </c>
      <c r="L24" s="16">
        <f t="shared" si="3"/>
        <v>38133.05328521999</v>
      </c>
      <c r="M24" s="16">
        <f t="shared" si="4"/>
        <v>49837.155325073996</v>
      </c>
      <c r="N24" s="16">
        <f>EnemyInfoCasual!F137</f>
        <v>8510</v>
      </c>
      <c r="O24" s="16">
        <f>N24*PlayerInfo!$B$10</f>
        <v>8510</v>
      </c>
      <c r="P24" s="16">
        <f>N24*PlayerInfo!$B$10*1.2*EnemyInfoCasual!H137</f>
        <v>10212</v>
      </c>
      <c r="Q24" s="16">
        <f>N24*PlayerInfo!$B$10*1.2*1.5*EnemyInfoCasual!H137</f>
        <v>15318</v>
      </c>
      <c r="R24" s="16">
        <f t="shared" si="5"/>
        <v>8837.1570698899995</v>
      </c>
      <c r="S24" s="16">
        <f t="shared" si="6"/>
        <v>14342.366638416001</v>
      </c>
      <c r="T24" s="16">
        <f>EnemyInfoCasual!G137</f>
        <v>10000</v>
      </c>
      <c r="U24" s="16">
        <f>T24*PlayerInfo!$B$11</f>
        <v>10000</v>
      </c>
      <c r="V24" s="16">
        <f>T24*PlayerInfo!$B$11*1.2*EnemyInfoCasual!H137</f>
        <v>12000</v>
      </c>
      <c r="W24" s="16">
        <f>T24*PlayerInfo!$B$11*1.2*1.5*EnemyInfoCasual!H137</f>
        <v>18000</v>
      </c>
      <c r="X24" s="16">
        <f t="shared" si="7"/>
        <v>10384.438390000001</v>
      </c>
      <c r="Y24" s="16">
        <f t="shared" si="8"/>
        <v>16853.544816000001</v>
      </c>
    </row>
    <row r="25" spans="1:26">
      <c r="A25" s="4" t="s">
        <v>24</v>
      </c>
      <c r="B25">
        <f>EnemyInfoCasual!E$488</f>
        <v>10000</v>
      </c>
      <c r="C25">
        <v>0</v>
      </c>
      <c r="D25">
        <v>0</v>
      </c>
      <c r="E25">
        <f>(B25+(IF(EnemyInfoCasual!I$488=1,PlayerInfo!$B$5,0))+PlayerInfo!$B$6+PlayerInfo!$B$7)*(PlayerInfo!$B$1)*(EnemyInfoCasual!L$488+1)*1.2*EnemyInfoCasual!H$488</f>
        <v>19440</v>
      </c>
      <c r="F25" s="13">
        <v>2E-3</v>
      </c>
      <c r="G25" s="13">
        <v>0</v>
      </c>
      <c r="H25" s="13">
        <v>1</v>
      </c>
      <c r="I25" s="13">
        <v>1</v>
      </c>
      <c r="J25" s="13">
        <f>(1*(1-G25)*(1-H25))</f>
        <v>0</v>
      </c>
      <c r="K25" s="14">
        <f>(1*(1-G25)*(1-I25))</f>
        <v>0</v>
      </c>
      <c r="L25" s="16">
        <f>(J25*C25)+(G25*D25)+(H25*E25)</f>
        <v>19440</v>
      </c>
      <c r="M25" s="16">
        <f t="shared" si="4"/>
        <v>25272</v>
      </c>
      <c r="N25" s="16">
        <f>EnemyInfoCasual!F488</f>
        <v>10000</v>
      </c>
      <c r="O25" s="16">
        <v>0</v>
      </c>
      <c r="P25" s="16">
        <v>0</v>
      </c>
      <c r="Q25" s="16">
        <f>N25*PlayerInfo!$B$10*1.2*1.5*EnemyInfoCasual!H488</f>
        <v>18000</v>
      </c>
      <c r="R25" s="16">
        <f t="shared" si="5"/>
        <v>18000</v>
      </c>
      <c r="S25" s="16">
        <f t="shared" si="6"/>
        <v>28800</v>
      </c>
      <c r="T25" s="16">
        <f>EnemyInfoCasual!G488</f>
        <v>10000</v>
      </c>
      <c r="U25" s="16">
        <v>0</v>
      </c>
      <c r="V25" s="16">
        <v>0</v>
      </c>
      <c r="W25" s="16">
        <f>T25*PlayerInfo!$B$11*1.2*1.5*EnemyInfoCasual!H488</f>
        <v>18000</v>
      </c>
      <c r="X25" s="16">
        <f t="shared" si="7"/>
        <v>18000</v>
      </c>
      <c r="Y25" s="16">
        <f t="shared" si="8"/>
        <v>28800</v>
      </c>
      <c r="Z25" t="s">
        <v>576</v>
      </c>
    </row>
    <row r="26" spans="1:26">
      <c r="F26" s="13"/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6"/>
    </row>
    <row r="27" spans="1:26"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</row>
    <row r="28" spans="1:26">
      <c r="A28" t="s">
        <v>686</v>
      </c>
      <c r="B28" t="s">
        <v>10</v>
      </c>
      <c r="C28" t="s">
        <v>671</v>
      </c>
      <c r="D28" t="s">
        <v>672</v>
      </c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</row>
    <row r="29" spans="1:26">
      <c r="A29" t="s">
        <v>598</v>
      </c>
      <c r="B29" s="17">
        <f>SUMPRODUCT(F$13:F25,L$13:L25)</f>
        <v>15822.226056990479</v>
      </c>
      <c r="C29" s="17">
        <f>SUMPRODUCT($F$13:$F25,R$13:R25)</f>
        <v>3116.600762804645</v>
      </c>
      <c r="D29" s="17">
        <f>SUMPRODUCT($F$13:$F25,X$13:X25)</f>
        <v>3611.4659820609004</v>
      </c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</row>
    <row r="30" spans="1:26">
      <c r="A30" t="s">
        <v>599</v>
      </c>
      <c r="B30" s="17">
        <f>B29*1.25</f>
        <v>19777.782571238098</v>
      </c>
      <c r="C30" s="17">
        <f>C29*1.25</f>
        <v>3895.7509535058061</v>
      </c>
      <c r="D30" s="17">
        <f>D29*1.5</f>
        <v>5417.1989730913501</v>
      </c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</row>
    <row r="31" spans="1:26">
      <c r="A31" t="s">
        <v>600</v>
      </c>
      <c r="B31" s="17">
        <f>SUMPRODUCT(F$13:F25,M$13:M25)</f>
        <v>20678.241003651849</v>
      </c>
      <c r="C31" s="17">
        <f>SUMPRODUCT($F$13:$F25,S$13:S25)</f>
        <v>5057.2967641628893</v>
      </c>
      <c r="D31" s="17">
        <f>SUMPRODUCT($F$13:$F25,Y$13:Y25)</f>
        <v>5860.4440155969614</v>
      </c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</row>
    <row r="32" spans="1:26">
      <c r="A32" s="12" t="s">
        <v>601</v>
      </c>
      <c r="B32" s="17">
        <f>B31*1.25</f>
        <v>25847.801254564809</v>
      </c>
      <c r="C32" s="17">
        <f>C31*1.25</f>
        <v>6321.6209552036116</v>
      </c>
      <c r="D32" s="17">
        <f>D31*1.5</f>
        <v>8790.6660233954426</v>
      </c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</row>
    <row r="33" spans="1:25">
      <c r="A33" s="12"/>
      <c r="B33" s="17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</row>
    <row r="34" spans="1:25">
      <c r="A34" s="12" t="s">
        <v>687</v>
      </c>
      <c r="B34" s="17" t="s">
        <v>10</v>
      </c>
      <c r="C34" t="s">
        <v>671</v>
      </c>
      <c r="D34" t="s">
        <v>672</v>
      </c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</row>
    <row r="35" spans="1:25">
      <c r="A35" t="s">
        <v>598</v>
      </c>
      <c r="B35" s="17">
        <f>B29*$C$9</f>
        <v>20342862.073273476</v>
      </c>
      <c r="C35" s="17">
        <f t="shared" ref="C35:D38" si="9">C29*$C$9</f>
        <v>4007058.1236059722</v>
      </c>
      <c r="D35" s="17">
        <f t="shared" si="9"/>
        <v>4643313.4055068726</v>
      </c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</row>
    <row r="36" spans="1:25">
      <c r="A36" t="s">
        <v>599</v>
      </c>
      <c r="B36" s="17">
        <f>B30*$C$9</f>
        <v>25428577.591591842</v>
      </c>
      <c r="C36" s="17">
        <f t="shared" si="9"/>
        <v>5008822.6545074657</v>
      </c>
      <c r="D36" s="17">
        <f t="shared" si="9"/>
        <v>6964970.1082603075</v>
      </c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</row>
    <row r="37" spans="1:25">
      <c r="A37" t="s">
        <v>600</v>
      </c>
      <c r="B37" s="17">
        <f>B31*$C$10</f>
        <v>42538095.778940953</v>
      </c>
      <c r="C37" s="17">
        <f t="shared" si="9"/>
        <v>6502238.6967808576</v>
      </c>
      <c r="D37" s="17">
        <f t="shared" si="9"/>
        <v>7534856.5914818076</v>
      </c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</row>
    <row r="38" spans="1:25">
      <c r="A38" s="12" t="s">
        <v>601</v>
      </c>
      <c r="B38" s="17">
        <f>B32*$C$10</f>
        <v>53172619.723676182</v>
      </c>
      <c r="C38" s="17">
        <f t="shared" si="9"/>
        <v>8127798.3709760727</v>
      </c>
      <c r="D38" s="17">
        <f t="shared" si="9"/>
        <v>11302284.887222713</v>
      </c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</row>
    <row r="39" spans="1:25">
      <c r="A39" s="12"/>
    </row>
    <row r="40" spans="1:25">
      <c r="A40" s="4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2" workbookViewId="0">
      <pane xSplit="1" topLeftCell="B1" activePane="topRight" state="frozen"/>
      <selection pane="topRight" activeCell="B35" sqref="B35"/>
    </sheetView>
  </sheetViews>
  <sheetFormatPr baseColWidth="10" defaultRowHeight="15" x14ac:dyDescent="0"/>
  <cols>
    <col min="1" max="1" width="20.6640625" bestFit="1" customWidth="1"/>
    <col min="2" max="2" width="12.83203125" bestFit="1" customWidth="1"/>
    <col min="3" max="3" width="12.1640625" bestFit="1" customWidth="1"/>
    <col min="4" max="4" width="12.83203125" bestFit="1" customWidth="1"/>
    <col min="5" max="5" width="8.1640625" bestFit="1" customWidth="1"/>
    <col min="6" max="6" width="8.5" bestFit="1" customWidth="1"/>
    <col min="7" max="7" width="9.1640625" bestFit="1" customWidth="1"/>
    <col min="8" max="8" width="9.33203125" bestFit="1" customWidth="1"/>
    <col min="9" max="9" width="13.83203125" bestFit="1" customWidth="1"/>
    <col min="10" max="10" width="11.5" bestFit="1" customWidth="1"/>
    <col min="11" max="11" width="16.6640625" bestFit="1" customWidth="1"/>
    <col min="12" max="12" width="12.1640625" bestFit="1" customWidth="1"/>
    <col min="13" max="13" width="16.33203125" bestFit="1" customWidth="1"/>
    <col min="14" max="14" width="9.1640625" bestFit="1" customWidth="1"/>
    <col min="15" max="15" width="12.5" bestFit="1" customWidth="1"/>
    <col min="16" max="16" width="9" bestFit="1" customWidth="1"/>
    <col min="17" max="17" width="8.6640625" bestFit="1" customWidth="1"/>
    <col min="18" max="18" width="12.1640625" bestFit="1" customWidth="1"/>
    <col min="19" max="19" width="17.1640625" bestFit="1" customWidth="1"/>
    <col min="20" max="20" width="9.33203125" bestFit="1" customWidth="1"/>
    <col min="21" max="21" width="12.6640625" bestFit="1" customWidth="1"/>
    <col min="22" max="22" width="9.1640625" bestFit="1" customWidth="1"/>
    <col min="23" max="23" width="8.83203125" bestFit="1" customWidth="1"/>
    <col min="24" max="24" width="12.1640625" bestFit="1" customWidth="1"/>
    <col min="25" max="25" width="17.1640625" bestFit="1" customWidth="1"/>
    <col min="26" max="26" width="17.5" bestFit="1" customWidth="1"/>
  </cols>
  <sheetData>
    <row r="1" spans="1:26">
      <c r="B1" t="s">
        <v>580</v>
      </c>
      <c r="C1" t="s">
        <v>581</v>
      </c>
    </row>
    <row r="2" spans="1:26">
      <c r="A2" t="s">
        <v>571</v>
      </c>
      <c r="B2">
        <v>2.9</v>
      </c>
      <c r="C2">
        <f>B2/PlayerInfo!B2</f>
        <v>2.9</v>
      </c>
      <c r="E2" s="11"/>
    </row>
    <row r="3" spans="1:26">
      <c r="A3" t="s">
        <v>639</v>
      </c>
      <c r="B3">
        <f>B2/1.6</f>
        <v>1.8124999999999998</v>
      </c>
      <c r="C3">
        <f>B2/(PlayerInfo!B2+PlayerInfo!B9)</f>
        <v>1.8124999999999998</v>
      </c>
      <c r="E3" s="11"/>
    </row>
    <row r="4" spans="1:26">
      <c r="A4" t="s">
        <v>562</v>
      </c>
      <c r="B4" s="13">
        <v>1.7999999999999999E-2</v>
      </c>
      <c r="C4" s="13">
        <f>MIN(B4*PlayerInfo!B3,1)</f>
        <v>3.5999999999999997E-2</v>
      </c>
    </row>
    <row r="5" spans="1:26">
      <c r="A5" t="s">
        <v>563</v>
      </c>
      <c r="B5" s="13">
        <v>1E-3</v>
      </c>
      <c r="C5" s="13">
        <f>MIN(B5*PlayerInfo!B4,1)</f>
        <v>2E-3</v>
      </c>
    </row>
    <row r="6" spans="1:26">
      <c r="A6" t="s">
        <v>572</v>
      </c>
      <c r="B6" s="13">
        <v>8.0000000000000002E-3</v>
      </c>
      <c r="C6" s="13">
        <f>MIN(B6*PlayerInfo!B4,1)</f>
        <v>1.6E-2</v>
      </c>
    </row>
    <row r="7" spans="1:26">
      <c r="A7" t="s">
        <v>579</v>
      </c>
      <c r="B7" s="15">
        <f>(1*(1-B4)*(1-B5))</f>
        <v>0.98101799999999995</v>
      </c>
      <c r="C7" s="15">
        <f>(1*(1-C4)*(1-C5))</f>
        <v>0.96207199999999993</v>
      </c>
    </row>
    <row r="8" spans="1:26">
      <c r="A8" t="s">
        <v>582</v>
      </c>
      <c r="B8" s="15">
        <f>(1*(1-B4)*(1-B6))</f>
        <v>0.97414400000000001</v>
      </c>
      <c r="C8" s="15">
        <f>(1*(1-C4)*(1-C6))</f>
        <v>0.94857599999999997</v>
      </c>
    </row>
    <row r="9" spans="1:26">
      <c r="A9" t="s">
        <v>597</v>
      </c>
      <c r="B9">
        <f>PlayerInfo!$B$8/B2</f>
        <v>1241.3793103448277</v>
      </c>
      <c r="C9">
        <f>PlayerInfo!$B$8/C2</f>
        <v>1241.3793103448277</v>
      </c>
    </row>
    <row r="10" spans="1:26">
      <c r="A10" t="s">
        <v>638</v>
      </c>
      <c r="B10">
        <f>PlayerInfo!$B$8/B3</f>
        <v>1986.2068965517244</v>
      </c>
      <c r="C10">
        <f>PlayerInfo!$B$8/C3</f>
        <v>1986.2068965517244</v>
      </c>
    </row>
    <row r="12" spans="1:26">
      <c r="A12" t="s">
        <v>568</v>
      </c>
      <c r="B12" t="s">
        <v>569</v>
      </c>
      <c r="C12" t="s">
        <v>573</v>
      </c>
      <c r="D12" t="s">
        <v>575</v>
      </c>
      <c r="E12" t="s">
        <v>574</v>
      </c>
      <c r="F12" t="s">
        <v>570</v>
      </c>
      <c r="G12" t="s">
        <v>562</v>
      </c>
      <c r="H12" t="s">
        <v>563</v>
      </c>
      <c r="I12" t="s">
        <v>572</v>
      </c>
      <c r="J12" t="s">
        <v>579</v>
      </c>
      <c r="K12" t="s">
        <v>582</v>
      </c>
      <c r="L12" t="s">
        <v>583</v>
      </c>
      <c r="M12" t="s">
        <v>584</v>
      </c>
      <c r="N12" t="s">
        <v>673</v>
      </c>
      <c r="O12" t="s">
        <v>676</v>
      </c>
      <c r="P12" t="s">
        <v>677</v>
      </c>
      <c r="Q12" t="s">
        <v>678</v>
      </c>
      <c r="R12" t="s">
        <v>679</v>
      </c>
      <c r="S12" t="s">
        <v>680</v>
      </c>
      <c r="T12" t="s">
        <v>681</v>
      </c>
      <c r="U12" t="s">
        <v>682</v>
      </c>
      <c r="V12" t="s">
        <v>683</v>
      </c>
      <c r="W12" t="s">
        <v>684</v>
      </c>
      <c r="X12" t="s">
        <v>685</v>
      </c>
      <c r="Y12" t="s">
        <v>690</v>
      </c>
      <c r="Z12" t="s">
        <v>585</v>
      </c>
    </row>
    <row r="13" spans="1:26">
      <c r="A13" s="4" t="s">
        <v>232</v>
      </c>
      <c r="B13">
        <f>EnemyInfoCasual!E138</f>
        <v>7390</v>
      </c>
      <c r="C13">
        <f>(B13+(IF(EnemyInfoCasual!I138=1,PlayerInfo!$B$5,0)))*(PlayerInfo!$B$1)*(EnemyInfoCasual!L138+1)</f>
        <v>13301.999999999998</v>
      </c>
      <c r="D13">
        <f>(B13+(IF(EnemyInfoCasual!I138=1,PlayerInfo!$B$5,0))+PlayerInfo!$B$6)*(PlayerInfo!$B$1)*(EnemyInfoCasual!L138+1)*EnemyInfoCasual!H138</f>
        <v>13301.999999999998</v>
      </c>
      <c r="E13">
        <f>(B13+(IF(EnemyInfoCasual!I138=1,PlayerInfo!$B$5,0))+PlayerInfo!$B$6+PlayerInfo!$B$7)*(PlayerInfo!$B$1)*(EnemyInfoCasual!L138+1)*1.2*EnemyInfoCasual!H138</f>
        <v>15962.399999999998</v>
      </c>
      <c r="F13" s="13">
        <f>(1-F$36)/23</f>
        <v>4.3391304347826086E-2</v>
      </c>
      <c r="G13" s="13">
        <f>MIN((($B$4+(IF(EnemyInfoCasual!$C138=1,0.05,0))-($B$4*(IF(EnemyInfoCasual!$C138=1,0.05,0))))*PlayerInfo!$B$3)*EnemyInfoCasual!H138,1)</f>
        <v>0.13420000000000001</v>
      </c>
      <c r="H13" s="13">
        <f>MIN((($B$5+(IF(EnemyInfoCasual!$C138=1,0.005,0))-($B$5*(IF(EnemyInfoCasual!$C138=1,0.005,0))))*PlayerInfo!$B$4)*EnemyInfoCasual!H138,1)</f>
        <v>1.1990000000000001E-2</v>
      </c>
      <c r="I13" s="13">
        <f>MIN((($B$6+(IF(EnemyInfoCasual!$C138=1,0.005,0))-($B$6*(IF(EnemyInfoCasual!$C138=1,0.005,0))))*PlayerInfo!$B$4)*EnemyInfoCasual!H138,1)</f>
        <v>2.5920000000000002E-2</v>
      </c>
      <c r="J13" s="13">
        <f>(1*(1-G13)*(1-H13))</f>
        <v>0.85541905800000007</v>
      </c>
      <c r="K13" s="14">
        <f>(1*(1-G13)*(1-I13))</f>
        <v>0.84335846399999992</v>
      </c>
      <c r="L13" s="16">
        <f>(J13*C13)+(G13*D13)+(H13*E13)</f>
        <v>13355.301885515999</v>
      </c>
      <c r="M13" s="16">
        <f>((K13*C13)+(G13*D13)+(I13*E13))*1.3</f>
        <v>17442.396524966396</v>
      </c>
      <c r="N13" s="16">
        <f>EnemyInfoCasual!F138</f>
        <v>2230</v>
      </c>
      <c r="O13" s="16">
        <f>N13*PlayerInfo!$B$10</f>
        <v>2230</v>
      </c>
      <c r="P13" s="16">
        <f>N13*PlayerInfo!$B$10*1.2*EnemyInfoCasual!H138</f>
        <v>2676</v>
      </c>
      <c r="Q13" s="16">
        <f>N13*PlayerInfo!$B$10*1.2*1.5*EnemyInfoCasual!H138</f>
        <v>4014</v>
      </c>
      <c r="R13" s="16">
        <f>(J13*O13)+(G13*P13)+(H13*Q13)</f>
        <v>2314.8315593400002</v>
      </c>
      <c r="S13" s="16">
        <f>((K13*O13)+(G13*P13)+(I13*Q13))*1.6</f>
        <v>3750.1623275519996</v>
      </c>
      <c r="T13" s="16">
        <f>EnemyInfoCasual!G138</f>
        <v>2700</v>
      </c>
      <c r="U13" s="16">
        <f>T13*PlayerInfo!$B$11</f>
        <v>2700</v>
      </c>
      <c r="V13" s="16">
        <f>T13*PlayerInfo!$B$11*1.2*EnemyInfoCasual!H138</f>
        <v>3240</v>
      </c>
      <c r="W13" s="16">
        <f>T13*PlayerInfo!$B$11*1.2*1.5*EnemyInfoCasual!H138</f>
        <v>4860</v>
      </c>
      <c r="X13" s="16">
        <f>(J13*U13)+(G13*V13)+(H13*W13)</f>
        <v>2802.7108566000002</v>
      </c>
      <c r="Y13" s="16">
        <f>((K13*U13)+(G13*V13)+(I13*W13))*1.6</f>
        <v>4540.5552844799995</v>
      </c>
    </row>
    <row r="14" spans="1:26">
      <c r="A14" s="4" t="s">
        <v>237</v>
      </c>
      <c r="B14">
        <f>EnemyInfoCasual!E139</f>
        <v>7470</v>
      </c>
      <c r="C14">
        <f>(B14+(IF(EnemyInfoCasual!I139=1,PlayerInfo!$B$5,0)))*(PlayerInfo!$B$1)*(EnemyInfoCasual!L139+1)</f>
        <v>13445.999999999998</v>
      </c>
      <c r="D14">
        <f>(B14+(IF(EnemyInfoCasual!I139=1,PlayerInfo!$B$5,0))+PlayerInfo!$B$6)*(PlayerInfo!$B$1)*(EnemyInfoCasual!L139+1)*EnemyInfoCasual!H139</f>
        <v>13445.999999999998</v>
      </c>
      <c r="E14">
        <f>(B14+(IF(EnemyInfoCasual!I139=1,PlayerInfo!$B$5,0))+PlayerInfo!$B$6+PlayerInfo!$B$7)*(PlayerInfo!$B$1)*(EnemyInfoCasual!L139+1)*1.2*EnemyInfoCasual!H139</f>
        <v>16135.199999999997</v>
      </c>
      <c r="F14" s="13">
        <f t="shared" ref="F14:F35" si="0">(1-F$36)/23</f>
        <v>4.3391304347826086E-2</v>
      </c>
      <c r="G14" s="13">
        <f>MIN((($B$4+(IF(EnemyInfoCasual!$C139=1,0.05,0))-($B$4*(IF(EnemyInfoCasual!$C139=1,0.05,0))))*PlayerInfo!$B$3)*EnemyInfoCasual!H139,1)</f>
        <v>0.13420000000000001</v>
      </c>
      <c r="H14" s="13">
        <f>MIN((($B$5+(IF(EnemyInfoCasual!$C139=1,0.005,0))-($B$5*(IF(EnemyInfoCasual!$C139=1,0.005,0))))*PlayerInfo!$B$4)*EnemyInfoCasual!H139,1)</f>
        <v>1.1990000000000001E-2</v>
      </c>
      <c r="I14" s="13">
        <f>MIN((($B$6+(IF(EnemyInfoCasual!$C139=1,0.005,0))-($B$6*(IF(EnemyInfoCasual!$C139=1,0.005,0))))*PlayerInfo!$B$4)*EnemyInfoCasual!H139,1)</f>
        <v>2.5920000000000002E-2</v>
      </c>
      <c r="J14" s="13">
        <f t="shared" ref="J14:J35" si="1">(1*(1-G14)*(1-H14))</f>
        <v>0.85541905800000007</v>
      </c>
      <c r="K14" s="14">
        <f t="shared" ref="K14:K35" si="2">(1*(1-G14)*(1-I14))</f>
        <v>0.84335846399999992</v>
      </c>
      <c r="L14" s="16">
        <f t="shared" ref="L14:L35" si="3">(J14*C14)+(G14*D14)+(H14*E14)</f>
        <v>13499.878901867998</v>
      </c>
      <c r="M14" s="16">
        <f t="shared" ref="M14:M31" si="4">((K14*C14)+(G14*D14)+(I14*E14))*1.3</f>
        <v>17631.218138227196</v>
      </c>
      <c r="N14" s="16">
        <f>EnemyInfoCasual!F139</f>
        <v>2250</v>
      </c>
      <c r="O14" s="16">
        <f>N14*PlayerInfo!$B$10</f>
        <v>2250</v>
      </c>
      <c r="P14" s="16">
        <f>N14*PlayerInfo!$B$10*1.2*EnemyInfoCasual!H139</f>
        <v>2700</v>
      </c>
      <c r="Q14" s="16">
        <f>N14*PlayerInfo!$B$10*1.2*1.5*EnemyInfoCasual!H139</f>
        <v>4050</v>
      </c>
      <c r="R14" s="16">
        <f t="shared" ref="R14:R36" si="5">(J14*O14)+(G14*P14)+(H14*Q14)</f>
        <v>2335.5923805000002</v>
      </c>
      <c r="S14" s="16">
        <f t="shared" ref="S14:S36" si="6">((K14*O14)+(G14*P14)+(I14*Q14))*1.6</f>
        <v>3783.7960703999997</v>
      </c>
      <c r="T14" s="16">
        <f>EnemyInfoCasual!G139</f>
        <v>2800</v>
      </c>
      <c r="U14" s="16">
        <f>T14*PlayerInfo!$B$11</f>
        <v>2800</v>
      </c>
      <c r="V14" s="16">
        <f>T14*PlayerInfo!$B$11*1.2*EnemyInfoCasual!H139</f>
        <v>3360</v>
      </c>
      <c r="W14" s="16">
        <f>T14*PlayerInfo!$B$11*1.2*1.5*EnemyInfoCasual!H139</f>
        <v>5040</v>
      </c>
      <c r="X14" s="16">
        <f t="shared" ref="X14:X36" si="7">(J14*U14)+(G14*V14)+(H14*W14)</f>
        <v>2906.5149624000001</v>
      </c>
      <c r="Y14" s="16">
        <f t="shared" ref="Y14:Y36" si="8">((K14*U14)+(G14*V14)+(I14*W14))*1.6</f>
        <v>4708.7239987200001</v>
      </c>
    </row>
    <row r="15" spans="1:26">
      <c r="A15" s="4" t="s">
        <v>240</v>
      </c>
      <c r="B15">
        <f>EnemyInfoCasual!E140</f>
        <v>7550</v>
      </c>
      <c r="C15">
        <f>(B15+(IF(EnemyInfoCasual!I140=1,PlayerInfo!$B$5,0)))*(PlayerInfo!$B$1)*(EnemyInfoCasual!L140+1)</f>
        <v>13589.999999999998</v>
      </c>
      <c r="D15">
        <f>(B15+(IF(EnemyInfoCasual!I140=1,PlayerInfo!$B$5,0))+PlayerInfo!$B$6)*(PlayerInfo!$B$1)*(EnemyInfoCasual!L140+1)*EnemyInfoCasual!H140</f>
        <v>13589.999999999998</v>
      </c>
      <c r="E15">
        <f>(B15+(IF(EnemyInfoCasual!I140=1,PlayerInfo!$B$5,0))+PlayerInfo!$B$6+PlayerInfo!$B$7)*(PlayerInfo!$B$1)*(EnemyInfoCasual!L140+1)*1.2*EnemyInfoCasual!H140</f>
        <v>16307.999999999996</v>
      </c>
      <c r="F15" s="13">
        <f t="shared" si="0"/>
        <v>4.3391304347826086E-2</v>
      </c>
      <c r="G15" s="13">
        <f>MIN((($B$4+(IF(EnemyInfoCasual!$C140=1,0.05,0))-($B$4*(IF(EnemyInfoCasual!$C140=1,0.05,0))))*PlayerInfo!$B$3)*EnemyInfoCasual!H140,1)</f>
        <v>0.13420000000000001</v>
      </c>
      <c r="H15" s="13">
        <f>MIN((($B$5+(IF(EnemyInfoCasual!$C140=1,0.005,0))-($B$5*(IF(EnemyInfoCasual!$C140=1,0.005,0))))*PlayerInfo!$B$4)*EnemyInfoCasual!H140,1)</f>
        <v>1.1990000000000001E-2</v>
      </c>
      <c r="I15" s="13">
        <f>MIN((($B$6+(IF(EnemyInfoCasual!$C140=1,0.005,0))-($B$6*(IF(EnemyInfoCasual!$C140=1,0.005,0))))*PlayerInfo!$B$4)*EnemyInfoCasual!H140,1)</f>
        <v>2.5920000000000002E-2</v>
      </c>
      <c r="J15" s="13">
        <f t="shared" si="1"/>
        <v>0.85541905800000007</v>
      </c>
      <c r="K15" s="14">
        <f t="shared" si="2"/>
        <v>0.84335846399999992</v>
      </c>
      <c r="L15" s="16">
        <f t="shared" si="3"/>
        <v>13644.455918219999</v>
      </c>
      <c r="M15" s="16">
        <f t="shared" si="4"/>
        <v>17820.039751487995</v>
      </c>
      <c r="N15" s="16">
        <f>EnemyInfoCasual!F140</f>
        <v>2280</v>
      </c>
      <c r="O15" s="16">
        <f>N15*PlayerInfo!$B$10</f>
        <v>2280</v>
      </c>
      <c r="P15" s="16">
        <f>N15*PlayerInfo!$B$10*1.2*EnemyInfoCasual!H140</f>
        <v>2736</v>
      </c>
      <c r="Q15" s="16">
        <f>N15*PlayerInfo!$B$10*1.2*1.5*EnemyInfoCasual!H140</f>
        <v>4104</v>
      </c>
      <c r="R15" s="16">
        <f t="shared" si="5"/>
        <v>2366.7336122400002</v>
      </c>
      <c r="S15" s="16">
        <f t="shared" si="6"/>
        <v>3834.2466846720004</v>
      </c>
      <c r="T15" s="16">
        <f>EnemyInfoCasual!G140</f>
        <v>2800</v>
      </c>
      <c r="U15" s="16">
        <f>T15*PlayerInfo!$B$11</f>
        <v>2800</v>
      </c>
      <c r="V15" s="16">
        <f>T15*PlayerInfo!$B$11*1.2*EnemyInfoCasual!H140</f>
        <v>3360</v>
      </c>
      <c r="W15" s="16">
        <f>T15*PlayerInfo!$B$11*1.2*1.5*EnemyInfoCasual!H140</f>
        <v>5040</v>
      </c>
      <c r="X15" s="16">
        <f t="shared" si="7"/>
        <v>2906.5149624000001</v>
      </c>
      <c r="Y15" s="16">
        <f t="shared" si="8"/>
        <v>4708.7239987200001</v>
      </c>
    </row>
    <row r="16" spans="1:26">
      <c r="A16" s="4" t="s">
        <v>244</v>
      </c>
      <c r="B16">
        <f>EnemyInfoCasual!E141</f>
        <v>7640</v>
      </c>
      <c r="C16">
        <f>(B16+(IF(EnemyInfoCasual!I141=1,PlayerInfo!$B$5,0)))*(PlayerInfo!$B$1)*(EnemyInfoCasual!L141+1)</f>
        <v>13751.999999999998</v>
      </c>
      <c r="D16">
        <f>(B16+(IF(EnemyInfoCasual!I141=1,PlayerInfo!$B$5,0))+PlayerInfo!$B$6)*(PlayerInfo!$B$1)*(EnemyInfoCasual!L141+1)*EnemyInfoCasual!H141</f>
        <v>13751.999999999998</v>
      </c>
      <c r="E16">
        <f>(B16+(IF(EnemyInfoCasual!I141=1,PlayerInfo!$B$5,0))+PlayerInfo!$B$6+PlayerInfo!$B$7)*(PlayerInfo!$B$1)*(EnemyInfoCasual!L141+1)*1.2*EnemyInfoCasual!H141</f>
        <v>16502.399999999998</v>
      </c>
      <c r="F16" s="13">
        <f t="shared" si="0"/>
        <v>4.3391304347826086E-2</v>
      </c>
      <c r="G16" s="13">
        <f>MIN((($B$4+(IF(EnemyInfoCasual!$C141=1,0.05,0))-($B$4*(IF(EnemyInfoCasual!$C141=1,0.05,0))))*PlayerInfo!$B$3)*EnemyInfoCasual!H141,1)</f>
        <v>0.13420000000000001</v>
      </c>
      <c r="H16" s="13">
        <f>MIN((($B$5+(IF(EnemyInfoCasual!$C141=1,0.005,0))-($B$5*(IF(EnemyInfoCasual!$C141=1,0.005,0))))*PlayerInfo!$B$4)*EnemyInfoCasual!H141,1)</f>
        <v>1.1990000000000001E-2</v>
      </c>
      <c r="I16" s="13">
        <f>MIN((($B$6+(IF(EnemyInfoCasual!$C141=1,0.005,0))-($B$6*(IF(EnemyInfoCasual!$C141=1,0.005,0))))*PlayerInfo!$B$4)*EnemyInfoCasual!H141,1)</f>
        <v>2.5920000000000002E-2</v>
      </c>
      <c r="J16" s="13">
        <f t="shared" si="1"/>
        <v>0.85541905800000007</v>
      </c>
      <c r="K16" s="14">
        <f t="shared" si="2"/>
        <v>0.84335846399999992</v>
      </c>
      <c r="L16" s="16">
        <f t="shared" si="3"/>
        <v>13807.105061616001</v>
      </c>
      <c r="M16" s="16">
        <f t="shared" si="4"/>
        <v>18032.464066406399</v>
      </c>
      <c r="N16" s="16">
        <f>EnemyInfoCasual!F141</f>
        <v>2310</v>
      </c>
      <c r="O16" s="16">
        <f>N16*PlayerInfo!$B$10</f>
        <v>2310</v>
      </c>
      <c r="P16" s="16">
        <f>N16*PlayerInfo!$B$10*1.2*EnemyInfoCasual!H141</f>
        <v>2772</v>
      </c>
      <c r="Q16" s="16">
        <f>N16*PlayerInfo!$B$10*1.2*1.5*EnemyInfoCasual!H141</f>
        <v>4158</v>
      </c>
      <c r="R16" s="16">
        <f t="shared" si="5"/>
        <v>2397.8748439800002</v>
      </c>
      <c r="S16" s="16">
        <f t="shared" si="6"/>
        <v>3884.6972989440001</v>
      </c>
      <c r="T16" s="16">
        <f>EnemyInfoCasual!G141</f>
        <v>2900</v>
      </c>
      <c r="U16" s="16">
        <f>T16*PlayerInfo!$B$11</f>
        <v>2900</v>
      </c>
      <c r="V16" s="16">
        <f>T16*PlayerInfo!$B$11*1.2*EnemyInfoCasual!H141</f>
        <v>3480</v>
      </c>
      <c r="W16" s="16">
        <f>T16*PlayerInfo!$B$11*1.2*1.5*EnemyInfoCasual!H141</f>
        <v>5220</v>
      </c>
      <c r="X16" s="16">
        <f t="shared" si="7"/>
        <v>3010.3190681999999</v>
      </c>
      <c r="Y16" s="16">
        <f t="shared" si="8"/>
        <v>4876.8927129600006</v>
      </c>
    </row>
    <row r="17" spans="1:26">
      <c r="A17" s="4" t="s">
        <v>247</v>
      </c>
      <c r="B17">
        <f>EnemyInfoCasual!E142</f>
        <v>7720</v>
      </c>
      <c r="C17">
        <f>(B17+(IF(EnemyInfoCasual!I142=1,PlayerInfo!$B$5,0)))*(PlayerInfo!$B$1)*(EnemyInfoCasual!L142+1)</f>
        <v>13895.999999999998</v>
      </c>
      <c r="D17">
        <f>(B17+(IF(EnemyInfoCasual!I142=1,PlayerInfo!$B$5,0))+PlayerInfo!$B$6)*(PlayerInfo!$B$1)*(EnemyInfoCasual!L142+1)*EnemyInfoCasual!H142</f>
        <v>13895.999999999998</v>
      </c>
      <c r="E17">
        <f>(B17+(IF(EnemyInfoCasual!I142=1,PlayerInfo!$B$5,0))+PlayerInfo!$B$6+PlayerInfo!$B$7)*(PlayerInfo!$B$1)*(EnemyInfoCasual!L142+1)*1.2*EnemyInfoCasual!H142</f>
        <v>16675.199999999997</v>
      </c>
      <c r="F17" s="13">
        <f t="shared" si="0"/>
        <v>4.3391304347826086E-2</v>
      </c>
      <c r="G17" s="13">
        <f>MIN((($B$4+(IF(EnemyInfoCasual!$C142=1,0.05,0))-($B$4*(IF(EnemyInfoCasual!$C142=1,0.05,0))))*PlayerInfo!$B$3)*EnemyInfoCasual!H142,1)</f>
        <v>0.13420000000000001</v>
      </c>
      <c r="H17" s="13">
        <f>MIN((($B$5+(IF(EnemyInfoCasual!$C142=1,0.005,0))-($B$5*(IF(EnemyInfoCasual!$C142=1,0.005,0))))*PlayerInfo!$B$4)*EnemyInfoCasual!H142,1)</f>
        <v>1.1990000000000001E-2</v>
      </c>
      <c r="I17" s="13">
        <f>MIN((($B$6+(IF(EnemyInfoCasual!$C142=1,0.005,0))-($B$6*(IF(EnemyInfoCasual!$C142=1,0.005,0))))*PlayerInfo!$B$4)*EnemyInfoCasual!H142,1)</f>
        <v>2.5920000000000002E-2</v>
      </c>
      <c r="J17" s="13">
        <f t="shared" si="1"/>
        <v>0.85541905800000007</v>
      </c>
      <c r="K17" s="14">
        <f t="shared" si="2"/>
        <v>0.84335846399999992</v>
      </c>
      <c r="L17" s="16">
        <f t="shared" si="3"/>
        <v>13951.682077968</v>
      </c>
      <c r="M17" s="16">
        <f t="shared" si="4"/>
        <v>18221.285679667195</v>
      </c>
      <c r="N17" s="16">
        <f>EnemyInfoCasual!F142</f>
        <v>2330</v>
      </c>
      <c r="O17" s="16">
        <f>N17*PlayerInfo!$B$10</f>
        <v>2330</v>
      </c>
      <c r="P17" s="16">
        <f>N17*PlayerInfo!$B$10*1.2*EnemyInfoCasual!H142</f>
        <v>2796</v>
      </c>
      <c r="Q17" s="16">
        <f>N17*PlayerInfo!$B$10*1.2*1.5*EnemyInfoCasual!H142</f>
        <v>4194</v>
      </c>
      <c r="R17" s="16">
        <f t="shared" si="5"/>
        <v>2418.6356651400001</v>
      </c>
      <c r="S17" s="16">
        <f t="shared" si="6"/>
        <v>3918.3310417920002</v>
      </c>
      <c r="T17" s="16">
        <f>EnemyInfoCasual!G142</f>
        <v>2900</v>
      </c>
      <c r="U17" s="16">
        <f>T17*PlayerInfo!$B$11</f>
        <v>2900</v>
      </c>
      <c r="V17" s="16">
        <f>T17*PlayerInfo!$B$11*1.2*EnemyInfoCasual!H142</f>
        <v>3480</v>
      </c>
      <c r="W17" s="16">
        <f>T17*PlayerInfo!$B$11*1.2*1.5*EnemyInfoCasual!H142</f>
        <v>5220</v>
      </c>
      <c r="X17" s="16">
        <f t="shared" si="7"/>
        <v>3010.3190681999999</v>
      </c>
      <c r="Y17" s="16">
        <f t="shared" si="8"/>
        <v>4876.8927129600006</v>
      </c>
    </row>
    <row r="18" spans="1:26">
      <c r="A18" s="4" t="s">
        <v>251</v>
      </c>
      <c r="B18">
        <f>EnemyInfoCasual!E143</f>
        <v>7800</v>
      </c>
      <c r="C18">
        <f>(B18+(IF(EnemyInfoCasual!I143=1,PlayerInfo!$B$5,0)))*(PlayerInfo!$B$1)*(EnemyInfoCasual!L143+1)</f>
        <v>14039.999999999998</v>
      </c>
      <c r="D18">
        <f>(B18+(IF(EnemyInfoCasual!I143=1,PlayerInfo!$B$5,0))+PlayerInfo!$B$6)*(PlayerInfo!$B$1)*(EnemyInfoCasual!L143+1)*EnemyInfoCasual!H143</f>
        <v>14039.999999999998</v>
      </c>
      <c r="E18">
        <f>(B18+(IF(EnemyInfoCasual!I143=1,PlayerInfo!$B$5,0))+PlayerInfo!$B$6+PlayerInfo!$B$7)*(PlayerInfo!$B$1)*(EnemyInfoCasual!L143+1)*1.2*EnemyInfoCasual!H143</f>
        <v>16847.999999999996</v>
      </c>
      <c r="F18" s="13">
        <f t="shared" si="0"/>
        <v>4.3391304347826086E-2</v>
      </c>
      <c r="G18" s="13">
        <f>MIN((($B$4+(IF(EnemyInfoCasual!$C143=1,0.05,0))-($B$4*(IF(EnemyInfoCasual!$C143=1,0.05,0))))*PlayerInfo!$B$3)*EnemyInfoCasual!H143,1)</f>
        <v>0.13420000000000001</v>
      </c>
      <c r="H18" s="13">
        <f>MIN((($B$5+(IF(EnemyInfoCasual!$C143=1,0.005,0))-($B$5*(IF(EnemyInfoCasual!$C143=1,0.005,0))))*PlayerInfo!$B$4)*EnemyInfoCasual!H143,1)</f>
        <v>1.1990000000000001E-2</v>
      </c>
      <c r="I18" s="13">
        <f>MIN((($B$6+(IF(EnemyInfoCasual!$C143=1,0.005,0))-($B$6*(IF(EnemyInfoCasual!$C143=1,0.005,0))))*PlayerInfo!$B$4)*EnemyInfoCasual!H143,1)</f>
        <v>2.5920000000000002E-2</v>
      </c>
      <c r="J18" s="13">
        <f t="shared" si="1"/>
        <v>0.85541905800000007</v>
      </c>
      <c r="K18" s="14">
        <f t="shared" si="2"/>
        <v>0.84335846399999992</v>
      </c>
      <c r="L18" s="16">
        <f t="shared" si="3"/>
        <v>14096.259094319998</v>
      </c>
      <c r="M18" s="16">
        <f t="shared" si="4"/>
        <v>18410.107292927998</v>
      </c>
      <c r="N18" s="16">
        <f>EnemyInfoCasual!F143</f>
        <v>2360</v>
      </c>
      <c r="O18" s="16">
        <f>N18*PlayerInfo!$B$10</f>
        <v>2360</v>
      </c>
      <c r="P18" s="16">
        <f>N18*PlayerInfo!$B$10*1.2*EnemyInfoCasual!H143</f>
        <v>2832</v>
      </c>
      <c r="Q18" s="16">
        <f>N18*PlayerInfo!$B$10*1.2*1.5*EnemyInfoCasual!H143</f>
        <v>4248</v>
      </c>
      <c r="R18" s="16">
        <f t="shared" si="5"/>
        <v>2449.7768968800001</v>
      </c>
      <c r="S18" s="16">
        <f t="shared" si="6"/>
        <v>3968.7816560640003</v>
      </c>
      <c r="T18" s="16">
        <f>EnemyInfoCasual!G143</f>
        <v>3000</v>
      </c>
      <c r="U18" s="16">
        <f>T18*PlayerInfo!$B$11</f>
        <v>3000</v>
      </c>
      <c r="V18" s="16">
        <f>T18*PlayerInfo!$B$11*1.2*EnemyInfoCasual!H143</f>
        <v>3600</v>
      </c>
      <c r="W18" s="16">
        <f>T18*PlayerInfo!$B$11*1.2*1.5*EnemyInfoCasual!H143</f>
        <v>5400</v>
      </c>
      <c r="X18" s="16">
        <f t="shared" si="7"/>
        <v>3114.1231740000003</v>
      </c>
      <c r="Y18" s="16">
        <f t="shared" si="8"/>
        <v>5045.0614271999993</v>
      </c>
    </row>
    <row r="19" spans="1:26">
      <c r="A19" s="4" t="s">
        <v>254</v>
      </c>
      <c r="B19">
        <f>EnemyInfoCasual!E144</f>
        <v>7870</v>
      </c>
      <c r="C19">
        <f>(B19+(IF(EnemyInfoCasual!I144=1,PlayerInfo!$B$5,0)))*(PlayerInfo!$B$1)*(EnemyInfoCasual!L144+1)</f>
        <v>14165.999999999998</v>
      </c>
      <c r="D19">
        <f>(B19+(IF(EnemyInfoCasual!I144=1,PlayerInfo!$B$5,0))+PlayerInfo!$B$6)*(PlayerInfo!$B$1)*(EnemyInfoCasual!L144+1)*EnemyInfoCasual!H144</f>
        <v>14165.999999999998</v>
      </c>
      <c r="E19">
        <f>(B19+(IF(EnemyInfoCasual!I144=1,PlayerInfo!$B$5,0))+PlayerInfo!$B$6+PlayerInfo!$B$7)*(PlayerInfo!$B$1)*(EnemyInfoCasual!L144+1)*1.2*EnemyInfoCasual!H144</f>
        <v>16999.199999999997</v>
      </c>
      <c r="F19" s="13">
        <f t="shared" si="0"/>
        <v>4.3391304347826086E-2</v>
      </c>
      <c r="G19" s="13">
        <f>MIN((($B$4+(IF(EnemyInfoCasual!$C144=1,0.05,0))-($B$4*(IF(EnemyInfoCasual!$C144=1,0.05,0))))*PlayerInfo!$B$3)*EnemyInfoCasual!H144,1)</f>
        <v>0.13420000000000001</v>
      </c>
      <c r="H19" s="13">
        <f>MIN((($B$5+(IF(EnemyInfoCasual!$C144=1,0.005,0))-($B$5*(IF(EnemyInfoCasual!$C144=1,0.005,0))))*PlayerInfo!$B$4)*EnemyInfoCasual!H144,1)</f>
        <v>1.1990000000000001E-2</v>
      </c>
      <c r="I19" s="13">
        <f>MIN((($B$6+(IF(EnemyInfoCasual!$C144=1,0.005,0))-($B$6*(IF(EnemyInfoCasual!$C144=1,0.005,0))))*PlayerInfo!$B$4)*EnemyInfoCasual!H144,1)</f>
        <v>2.5920000000000002E-2</v>
      </c>
      <c r="J19" s="13">
        <f t="shared" si="1"/>
        <v>0.85541905800000007</v>
      </c>
      <c r="K19" s="14">
        <f t="shared" si="2"/>
        <v>0.84335846399999992</v>
      </c>
      <c r="L19" s="16">
        <f t="shared" si="3"/>
        <v>14222.763983628</v>
      </c>
      <c r="M19" s="16">
        <f t="shared" si="4"/>
        <v>18575.3262045312</v>
      </c>
      <c r="N19" s="16">
        <f>EnemyInfoCasual!F144</f>
        <v>2380</v>
      </c>
      <c r="O19" s="16">
        <f>N19*PlayerInfo!$B$10</f>
        <v>2380</v>
      </c>
      <c r="P19" s="16">
        <f>N19*PlayerInfo!$B$10*1.2*EnemyInfoCasual!H144</f>
        <v>2856</v>
      </c>
      <c r="Q19" s="16">
        <f>N19*PlayerInfo!$B$10*1.2*1.5*EnemyInfoCasual!H144</f>
        <v>4284</v>
      </c>
      <c r="R19" s="16">
        <f t="shared" si="5"/>
        <v>2470.5377180400001</v>
      </c>
      <c r="S19" s="16">
        <f t="shared" si="6"/>
        <v>4002.4153989120005</v>
      </c>
      <c r="T19" s="16">
        <f>EnemyInfoCasual!G144</f>
        <v>3000</v>
      </c>
      <c r="U19" s="16">
        <f>T19*PlayerInfo!$B$11</f>
        <v>3000</v>
      </c>
      <c r="V19" s="16">
        <f>T19*PlayerInfo!$B$11*1.2*EnemyInfoCasual!H144</f>
        <v>3600</v>
      </c>
      <c r="W19" s="16">
        <f>T19*PlayerInfo!$B$11*1.2*1.5*EnemyInfoCasual!H144</f>
        <v>5400</v>
      </c>
      <c r="X19" s="16">
        <f t="shared" si="7"/>
        <v>3114.1231740000003</v>
      </c>
      <c r="Y19" s="16">
        <f t="shared" si="8"/>
        <v>5045.0614271999993</v>
      </c>
    </row>
    <row r="20" spans="1:26">
      <c r="A20" s="4" t="s">
        <v>264</v>
      </c>
      <c r="B20">
        <f>EnemyInfoCasual!E145</f>
        <v>7950</v>
      </c>
      <c r="C20">
        <f>(B20+(IF(EnemyInfoCasual!I145=1,PlayerInfo!$B$5,0)))*(PlayerInfo!$B$1)*(EnemyInfoCasual!L145+1)</f>
        <v>14309.999999999998</v>
      </c>
      <c r="D20">
        <f>(B20+(IF(EnemyInfoCasual!I145=1,PlayerInfo!$B$5,0))+PlayerInfo!$B$6)*(PlayerInfo!$B$1)*(EnemyInfoCasual!L145+1)*EnemyInfoCasual!H145</f>
        <v>14309.999999999998</v>
      </c>
      <c r="E20">
        <f>(B20+(IF(EnemyInfoCasual!I145=1,PlayerInfo!$B$5,0))+PlayerInfo!$B$6+PlayerInfo!$B$7)*(PlayerInfo!$B$1)*(EnemyInfoCasual!L145+1)*1.2*EnemyInfoCasual!H145</f>
        <v>17171.999999999996</v>
      </c>
      <c r="F20" s="13">
        <f t="shared" si="0"/>
        <v>4.3391304347826086E-2</v>
      </c>
      <c r="G20" s="13">
        <f>MIN((($B$4+(IF(EnemyInfoCasual!$C145=1,0.05,0))-($B$4*(IF(EnemyInfoCasual!$C145=1,0.05,0))))*PlayerInfo!$B$3)*EnemyInfoCasual!H145,1)</f>
        <v>0.13420000000000001</v>
      </c>
      <c r="H20" s="13">
        <f>MIN((($B$5+(IF(EnemyInfoCasual!$C145=1,0.005,0))-($B$5*(IF(EnemyInfoCasual!$C145=1,0.005,0))))*PlayerInfo!$B$4)*EnemyInfoCasual!H145,1)</f>
        <v>1.1990000000000001E-2</v>
      </c>
      <c r="I20" s="13">
        <f>MIN((($B$6+(IF(EnemyInfoCasual!$C145=1,0.005,0))-($B$6*(IF(EnemyInfoCasual!$C145=1,0.005,0))))*PlayerInfo!$B$4)*EnemyInfoCasual!H145,1)</f>
        <v>2.5920000000000002E-2</v>
      </c>
      <c r="J20" s="13">
        <f t="shared" si="1"/>
        <v>0.85541905800000007</v>
      </c>
      <c r="K20" s="14">
        <f t="shared" si="2"/>
        <v>0.84335846399999992</v>
      </c>
      <c r="L20" s="16">
        <f t="shared" si="3"/>
        <v>14367.340999979999</v>
      </c>
      <c r="M20" s="16">
        <f t="shared" si="4"/>
        <v>18764.147817791996</v>
      </c>
      <c r="N20" s="16">
        <f>EnemyInfoCasual!F145</f>
        <v>2410</v>
      </c>
      <c r="O20" s="16">
        <f>N20*PlayerInfo!$B$10</f>
        <v>2410</v>
      </c>
      <c r="P20" s="16">
        <f>N20*PlayerInfo!$B$10*1.2*EnemyInfoCasual!H145</f>
        <v>2892</v>
      </c>
      <c r="Q20" s="16">
        <f>N20*PlayerInfo!$B$10*1.2*1.5*EnemyInfoCasual!H145</f>
        <v>4338</v>
      </c>
      <c r="R20" s="16">
        <f t="shared" si="5"/>
        <v>2501.67894978</v>
      </c>
      <c r="S20" s="16">
        <f t="shared" si="6"/>
        <v>4052.8660131840002</v>
      </c>
      <c r="T20" s="16">
        <f>EnemyInfoCasual!G145</f>
        <v>3100</v>
      </c>
      <c r="U20" s="16">
        <f>T20*PlayerInfo!$B$11</f>
        <v>3100</v>
      </c>
      <c r="V20" s="16">
        <f>T20*PlayerInfo!$B$11*1.2*EnemyInfoCasual!H145</f>
        <v>3720</v>
      </c>
      <c r="W20" s="16">
        <f>T20*PlayerInfo!$B$11*1.2*1.5*EnemyInfoCasual!H145</f>
        <v>5580</v>
      </c>
      <c r="X20" s="16">
        <f t="shared" si="7"/>
        <v>3217.9272798000002</v>
      </c>
      <c r="Y20" s="16">
        <f t="shared" si="8"/>
        <v>5213.2301414399999</v>
      </c>
    </row>
    <row r="21" spans="1:26">
      <c r="A21" s="4" t="s">
        <v>265</v>
      </c>
      <c r="B21">
        <f>EnemyInfoCasual!E146</f>
        <v>8030</v>
      </c>
      <c r="C21">
        <f>(B21+(IF(EnemyInfoCasual!I146=1,PlayerInfo!$B$5,0)))*(PlayerInfo!$B$1)*(EnemyInfoCasual!L146+1)</f>
        <v>14453.999999999998</v>
      </c>
      <c r="D21">
        <f>(B21+(IF(EnemyInfoCasual!I146=1,PlayerInfo!$B$5,0))+PlayerInfo!$B$6)*(PlayerInfo!$B$1)*(EnemyInfoCasual!L146+1)*EnemyInfoCasual!H146</f>
        <v>14453.999999999998</v>
      </c>
      <c r="E21">
        <f>(B21+(IF(EnemyInfoCasual!I146=1,PlayerInfo!$B$5,0))+PlayerInfo!$B$6+PlayerInfo!$B$7)*(PlayerInfo!$B$1)*(EnemyInfoCasual!L146+1)*1.2*EnemyInfoCasual!H146</f>
        <v>17344.799999999996</v>
      </c>
      <c r="F21" s="13">
        <f t="shared" si="0"/>
        <v>4.3391304347826086E-2</v>
      </c>
      <c r="G21" s="13">
        <f>MIN((($B$4+(IF(EnemyInfoCasual!$C146=1,0.05,0))-($B$4*(IF(EnemyInfoCasual!$C146=1,0.05,0))))*PlayerInfo!$B$3)*EnemyInfoCasual!H146,1)</f>
        <v>0.13420000000000001</v>
      </c>
      <c r="H21" s="13">
        <f>MIN((($B$5+(IF(EnemyInfoCasual!$C146=1,0.005,0))-($B$5*(IF(EnemyInfoCasual!$C146=1,0.005,0))))*PlayerInfo!$B$4)*EnemyInfoCasual!H146,1)</f>
        <v>1.1990000000000001E-2</v>
      </c>
      <c r="I21" s="13">
        <f>MIN((($B$6+(IF(EnemyInfoCasual!$C146=1,0.005,0))-($B$6*(IF(EnemyInfoCasual!$C146=1,0.005,0))))*PlayerInfo!$B$4)*EnemyInfoCasual!H146,1)</f>
        <v>2.5920000000000002E-2</v>
      </c>
      <c r="J21" s="13">
        <f t="shared" si="1"/>
        <v>0.85541905800000007</v>
      </c>
      <c r="K21" s="14">
        <f t="shared" si="2"/>
        <v>0.84335846399999992</v>
      </c>
      <c r="L21" s="16">
        <f t="shared" si="3"/>
        <v>14511.918016332</v>
      </c>
      <c r="M21" s="16">
        <f t="shared" si="4"/>
        <v>18952.969431052796</v>
      </c>
      <c r="N21" s="16">
        <f>EnemyInfoCasual!F146</f>
        <v>2430</v>
      </c>
      <c r="O21" s="16">
        <f>N21*PlayerInfo!$B$10</f>
        <v>2430</v>
      </c>
      <c r="P21" s="16">
        <f>N21*PlayerInfo!$B$10*1.2*EnemyInfoCasual!H146</f>
        <v>2916</v>
      </c>
      <c r="Q21" s="16">
        <f>N21*PlayerInfo!$B$10*1.2*1.5*EnemyInfoCasual!H146</f>
        <v>4374</v>
      </c>
      <c r="R21" s="16">
        <f t="shared" si="5"/>
        <v>2522.4397709400005</v>
      </c>
      <c r="S21" s="16">
        <f t="shared" si="6"/>
        <v>4086.4997560320003</v>
      </c>
      <c r="T21" s="16">
        <f>EnemyInfoCasual!G146</f>
        <v>3100</v>
      </c>
      <c r="U21" s="16">
        <f>T21*PlayerInfo!$B$11</f>
        <v>3100</v>
      </c>
      <c r="V21" s="16">
        <f>T21*PlayerInfo!$B$11*1.2*EnemyInfoCasual!H146</f>
        <v>3720</v>
      </c>
      <c r="W21" s="16">
        <f>T21*PlayerInfo!$B$11*1.2*1.5*EnemyInfoCasual!H146</f>
        <v>5580</v>
      </c>
      <c r="X21" s="16">
        <f t="shared" si="7"/>
        <v>3217.9272798000002</v>
      </c>
      <c r="Y21" s="16">
        <f t="shared" si="8"/>
        <v>5213.2301414399999</v>
      </c>
    </row>
    <row r="22" spans="1:26">
      <c r="A22" s="4" t="s">
        <v>268</v>
      </c>
      <c r="B22">
        <f>EnemyInfoCasual!E147</f>
        <v>8110</v>
      </c>
      <c r="C22">
        <f>(B22+(IF(EnemyInfoCasual!I147=1,PlayerInfo!$B$5,0)))*(PlayerInfo!$B$1)*(EnemyInfoCasual!L147+1)</f>
        <v>14597.999999999998</v>
      </c>
      <c r="D22">
        <f>(B22+(IF(EnemyInfoCasual!I147=1,PlayerInfo!$B$5,0))+PlayerInfo!$B$6)*(PlayerInfo!$B$1)*(EnemyInfoCasual!L147+1)*EnemyInfoCasual!H147</f>
        <v>14597.999999999998</v>
      </c>
      <c r="E22">
        <f>(B22+(IF(EnemyInfoCasual!I147=1,PlayerInfo!$B$5,0))+PlayerInfo!$B$6+PlayerInfo!$B$7)*(PlayerInfo!$B$1)*(EnemyInfoCasual!L147+1)*1.2*EnemyInfoCasual!H147</f>
        <v>17517.599999999999</v>
      </c>
      <c r="F22" s="13">
        <f t="shared" si="0"/>
        <v>4.3391304347826086E-2</v>
      </c>
      <c r="G22" s="13">
        <f>MIN((($B$4+(IF(EnemyInfoCasual!$C147=1,0.05,0))-($B$4*(IF(EnemyInfoCasual!$C147=1,0.05,0))))*PlayerInfo!$B$3)*EnemyInfoCasual!H147,1)</f>
        <v>0.13420000000000001</v>
      </c>
      <c r="H22" s="13">
        <f>MIN((($B$5+(IF(EnemyInfoCasual!$C147=1,0.005,0))-($B$5*(IF(EnemyInfoCasual!$C147=1,0.005,0))))*PlayerInfo!$B$4)*EnemyInfoCasual!H147,1)</f>
        <v>1.1990000000000001E-2</v>
      </c>
      <c r="I22" s="13">
        <f>MIN((($B$6+(IF(EnemyInfoCasual!$C147=1,0.005,0))-($B$6*(IF(EnemyInfoCasual!$C147=1,0.005,0))))*PlayerInfo!$B$4)*EnemyInfoCasual!H147,1)</f>
        <v>2.5920000000000002E-2</v>
      </c>
      <c r="J22" s="13">
        <f t="shared" si="1"/>
        <v>0.85541905800000007</v>
      </c>
      <c r="K22" s="14">
        <f t="shared" si="2"/>
        <v>0.84335846399999992</v>
      </c>
      <c r="L22" s="16">
        <f t="shared" si="3"/>
        <v>14656.495032684001</v>
      </c>
      <c r="M22" s="16">
        <f t="shared" si="4"/>
        <v>19141.791044313599</v>
      </c>
      <c r="N22" s="16">
        <f>EnemyInfoCasual!F147</f>
        <v>2450</v>
      </c>
      <c r="O22" s="16">
        <f>N22*PlayerInfo!$B$10</f>
        <v>2450</v>
      </c>
      <c r="P22" s="16">
        <f>N22*PlayerInfo!$B$10*1.2*EnemyInfoCasual!H147</f>
        <v>2940</v>
      </c>
      <c r="Q22" s="16">
        <f>N22*PlayerInfo!$B$10*1.2*1.5*EnemyInfoCasual!H147</f>
        <v>4410</v>
      </c>
      <c r="R22" s="16">
        <f t="shared" si="5"/>
        <v>2543.2005921000004</v>
      </c>
      <c r="S22" s="16">
        <f t="shared" si="6"/>
        <v>4120.1334988799999</v>
      </c>
      <c r="T22" s="16">
        <f>EnemyInfoCasual!G147</f>
        <v>3200</v>
      </c>
      <c r="U22" s="16">
        <f>T22*PlayerInfo!$B$11</f>
        <v>3200</v>
      </c>
      <c r="V22" s="16">
        <f>T22*PlayerInfo!$B$11*1.2*EnemyInfoCasual!H147</f>
        <v>3840</v>
      </c>
      <c r="W22" s="16">
        <f>T22*PlayerInfo!$B$11*1.2*1.5*EnemyInfoCasual!H147</f>
        <v>5760</v>
      </c>
      <c r="X22" s="16">
        <f t="shared" si="7"/>
        <v>3321.7313856000001</v>
      </c>
      <c r="Y22" s="16">
        <f t="shared" si="8"/>
        <v>5381.3988556799995</v>
      </c>
    </row>
    <row r="23" spans="1:26">
      <c r="A23" s="4" t="s">
        <v>269</v>
      </c>
      <c r="B23">
        <f>EnemyInfoCasual!E148</f>
        <v>8190</v>
      </c>
      <c r="C23">
        <f>(B23+(IF(EnemyInfoCasual!I148=1,PlayerInfo!$B$5,0)))*(PlayerInfo!$B$1)*(EnemyInfoCasual!L148+1)</f>
        <v>14741.999999999998</v>
      </c>
      <c r="D23">
        <f>(B23+(IF(EnemyInfoCasual!I148=1,PlayerInfo!$B$5,0))+PlayerInfo!$B$6)*(PlayerInfo!$B$1)*(EnemyInfoCasual!L148+1)*EnemyInfoCasual!H148</f>
        <v>14741.999999999998</v>
      </c>
      <c r="E23">
        <f>(B23+(IF(EnemyInfoCasual!I148=1,PlayerInfo!$B$5,0))+PlayerInfo!$B$6+PlayerInfo!$B$7)*(PlayerInfo!$B$1)*(EnemyInfoCasual!L148+1)*1.2*EnemyInfoCasual!H148</f>
        <v>17690.399999999998</v>
      </c>
      <c r="F23" s="13">
        <f t="shared" si="0"/>
        <v>4.3391304347826086E-2</v>
      </c>
      <c r="G23" s="13">
        <f>MIN((($B$4+(IF(EnemyInfoCasual!$C148=1,0.05,0))-($B$4*(IF(EnemyInfoCasual!$C148=1,0.05,0))))*PlayerInfo!$B$3)*EnemyInfoCasual!H148,1)</f>
        <v>0.13420000000000001</v>
      </c>
      <c r="H23" s="13">
        <f>MIN((($B$5+(IF(EnemyInfoCasual!$C148=1,0.005,0))-($B$5*(IF(EnemyInfoCasual!$C148=1,0.005,0))))*PlayerInfo!$B$4)*EnemyInfoCasual!H148,1)</f>
        <v>1.1990000000000001E-2</v>
      </c>
      <c r="I23" s="13">
        <f>MIN((($B$6+(IF(EnemyInfoCasual!$C148=1,0.005,0))-($B$6*(IF(EnemyInfoCasual!$C148=1,0.005,0))))*PlayerInfo!$B$4)*EnemyInfoCasual!H148,1)</f>
        <v>2.5920000000000002E-2</v>
      </c>
      <c r="J23" s="13">
        <f t="shared" si="1"/>
        <v>0.85541905800000007</v>
      </c>
      <c r="K23" s="14">
        <f t="shared" si="2"/>
        <v>0.84335846399999992</v>
      </c>
      <c r="L23" s="16">
        <f t="shared" si="3"/>
        <v>14801.072049035998</v>
      </c>
      <c r="M23" s="16">
        <f t="shared" si="4"/>
        <v>19330.612657574395</v>
      </c>
      <c r="N23" s="16">
        <f>EnemyInfoCasual!F148</f>
        <v>2480</v>
      </c>
      <c r="O23" s="16">
        <f>N23*PlayerInfo!$B$10</f>
        <v>2480</v>
      </c>
      <c r="P23" s="16">
        <f>N23*PlayerInfo!$B$10*1.2*EnemyInfoCasual!H148</f>
        <v>2976</v>
      </c>
      <c r="Q23" s="16">
        <f>N23*PlayerInfo!$B$10*1.2*1.5*EnemyInfoCasual!H148</f>
        <v>4464</v>
      </c>
      <c r="R23" s="16">
        <f t="shared" si="5"/>
        <v>2574.34182384</v>
      </c>
      <c r="S23" s="16">
        <f t="shared" si="6"/>
        <v>4170.5841131520001</v>
      </c>
      <c r="T23" s="16">
        <f>EnemyInfoCasual!G148</f>
        <v>3200</v>
      </c>
      <c r="U23" s="16">
        <f>T23*PlayerInfo!$B$11</f>
        <v>3200</v>
      </c>
      <c r="V23" s="16">
        <f>T23*PlayerInfo!$B$11*1.2*EnemyInfoCasual!H148</f>
        <v>3840</v>
      </c>
      <c r="W23" s="16">
        <f>T23*PlayerInfo!$B$11*1.2*1.5*EnemyInfoCasual!H148</f>
        <v>5760</v>
      </c>
      <c r="X23" s="16">
        <f t="shared" si="7"/>
        <v>3321.7313856000001</v>
      </c>
      <c r="Y23" s="16">
        <f t="shared" si="8"/>
        <v>5381.3988556799995</v>
      </c>
    </row>
    <row r="24" spans="1:26">
      <c r="A24" s="4" t="s">
        <v>271</v>
      </c>
      <c r="B24">
        <f>EnemyInfoCasual!E149</f>
        <v>8260</v>
      </c>
      <c r="C24">
        <f>(B24+(IF(EnemyInfoCasual!I149=1,PlayerInfo!$B$5,0)))*(PlayerInfo!$B$1)*(EnemyInfoCasual!L149+1)</f>
        <v>14867.999999999998</v>
      </c>
      <c r="D24">
        <f>(B24+(IF(EnemyInfoCasual!I149=1,PlayerInfo!$B$5,0))+PlayerInfo!$B$6)*(PlayerInfo!$B$1)*(EnemyInfoCasual!L149+1)*EnemyInfoCasual!H149</f>
        <v>14867.999999999998</v>
      </c>
      <c r="E24">
        <f>(B24+(IF(EnemyInfoCasual!I149=1,PlayerInfo!$B$5,0))+PlayerInfo!$B$6+PlayerInfo!$B$7)*(PlayerInfo!$B$1)*(EnemyInfoCasual!L149+1)*1.2*EnemyInfoCasual!H149</f>
        <v>17841.599999999999</v>
      </c>
      <c r="F24" s="13">
        <f t="shared" si="0"/>
        <v>4.3391304347826086E-2</v>
      </c>
      <c r="G24" s="13">
        <f>MIN((($B$4+(IF(EnemyInfoCasual!$C149=1,0.05,0))-($B$4*(IF(EnemyInfoCasual!$C149=1,0.05,0))))*PlayerInfo!$B$3)*EnemyInfoCasual!H149,1)</f>
        <v>0.13420000000000001</v>
      </c>
      <c r="H24" s="13">
        <f>MIN((($B$5+(IF(EnemyInfoCasual!$C149=1,0.005,0))-($B$5*(IF(EnemyInfoCasual!$C149=1,0.005,0))))*PlayerInfo!$B$4)*EnemyInfoCasual!H149,1)</f>
        <v>1.1990000000000001E-2</v>
      </c>
      <c r="I24" s="13">
        <f>MIN((($B$6+(IF(EnemyInfoCasual!$C149=1,0.005,0))-($B$6*(IF(EnemyInfoCasual!$C149=1,0.005,0))))*PlayerInfo!$B$4)*EnemyInfoCasual!H149,1)</f>
        <v>2.5920000000000002E-2</v>
      </c>
      <c r="J24" s="13">
        <f t="shared" si="1"/>
        <v>0.85541905800000007</v>
      </c>
      <c r="K24" s="14">
        <f t="shared" si="2"/>
        <v>0.84335846399999992</v>
      </c>
      <c r="L24" s="16">
        <f t="shared" si="3"/>
        <v>14927.576938343998</v>
      </c>
      <c r="M24" s="16">
        <f t="shared" si="4"/>
        <v>19495.831569177597</v>
      </c>
      <c r="N24" s="16">
        <f>EnemyInfoCasual!F149</f>
        <v>2500</v>
      </c>
      <c r="O24" s="16">
        <f>N24*PlayerInfo!$B$10</f>
        <v>2500</v>
      </c>
      <c r="P24" s="16">
        <f>N24*PlayerInfo!$B$10*1.2*EnemyInfoCasual!H149</f>
        <v>3000</v>
      </c>
      <c r="Q24" s="16">
        <f>N24*PlayerInfo!$B$10*1.2*1.5*EnemyInfoCasual!H149</f>
        <v>4500</v>
      </c>
      <c r="R24" s="16">
        <f t="shared" si="5"/>
        <v>2595.1026449999999</v>
      </c>
      <c r="S24" s="16">
        <f t="shared" si="6"/>
        <v>4204.2178559999993</v>
      </c>
      <c r="T24" s="16">
        <f>EnemyInfoCasual!G149</f>
        <v>3300</v>
      </c>
      <c r="U24" s="16">
        <f>T24*PlayerInfo!$B$11</f>
        <v>3300</v>
      </c>
      <c r="V24" s="16">
        <f>T24*PlayerInfo!$B$11*1.2*EnemyInfoCasual!H149</f>
        <v>3960</v>
      </c>
      <c r="W24" s="16">
        <f>T24*PlayerInfo!$B$11*1.2*1.5*EnemyInfoCasual!H149</f>
        <v>5940</v>
      </c>
      <c r="X24" s="16">
        <f t="shared" si="7"/>
        <v>3425.5354914000004</v>
      </c>
      <c r="Y24" s="16">
        <f t="shared" si="8"/>
        <v>5549.5675699200001</v>
      </c>
    </row>
    <row r="25" spans="1:26">
      <c r="A25" s="4" t="s">
        <v>272</v>
      </c>
      <c r="B25">
        <f>EnemyInfoCasual!E150</f>
        <v>8340</v>
      </c>
      <c r="C25">
        <f>(B25+(IF(EnemyInfoCasual!I150=1,PlayerInfo!$B$5,0)))*(PlayerInfo!$B$1)*(EnemyInfoCasual!L150+1)</f>
        <v>15011.999999999998</v>
      </c>
      <c r="D25">
        <f>(B25+(IF(EnemyInfoCasual!I150=1,PlayerInfo!$B$5,0))+PlayerInfo!$B$6)*(PlayerInfo!$B$1)*(EnemyInfoCasual!L150+1)*EnemyInfoCasual!H150</f>
        <v>15011.999999999998</v>
      </c>
      <c r="E25">
        <f>(B25+(IF(EnemyInfoCasual!I150=1,PlayerInfo!$B$5,0))+PlayerInfo!$B$6+PlayerInfo!$B$7)*(PlayerInfo!$B$1)*(EnemyInfoCasual!L150+1)*1.2*EnemyInfoCasual!H150</f>
        <v>18014.399999999998</v>
      </c>
      <c r="F25" s="13">
        <f t="shared" si="0"/>
        <v>4.3391304347826086E-2</v>
      </c>
      <c r="G25" s="13">
        <f>MIN((($B$4+(IF(EnemyInfoCasual!$C150=1,0.05,0))-($B$4*(IF(EnemyInfoCasual!$C150=1,0.05,0))))*PlayerInfo!$B$3)*EnemyInfoCasual!H150,1)</f>
        <v>0.13420000000000001</v>
      </c>
      <c r="H25" s="13">
        <f>MIN((($B$5+(IF(EnemyInfoCasual!$C150=1,0.005,0))-($B$5*(IF(EnemyInfoCasual!$C150=1,0.005,0))))*PlayerInfo!$B$4)*EnemyInfoCasual!H150,1)</f>
        <v>1.1990000000000001E-2</v>
      </c>
      <c r="I25" s="13">
        <f>MIN((($B$6+(IF(EnemyInfoCasual!$C150=1,0.005,0))-($B$6*(IF(EnemyInfoCasual!$C150=1,0.005,0))))*PlayerInfo!$B$4)*EnemyInfoCasual!H150,1)</f>
        <v>2.5920000000000002E-2</v>
      </c>
      <c r="J25" s="13">
        <f t="shared" si="1"/>
        <v>0.85541905800000007</v>
      </c>
      <c r="K25" s="14">
        <f t="shared" si="2"/>
        <v>0.84335846399999992</v>
      </c>
      <c r="L25" s="16">
        <f t="shared" si="3"/>
        <v>15072.153954695999</v>
      </c>
      <c r="M25" s="16">
        <f t="shared" si="4"/>
        <v>19684.653182438396</v>
      </c>
      <c r="N25" s="16">
        <f>EnemyInfoCasual!F150</f>
        <v>2530</v>
      </c>
      <c r="O25" s="16">
        <f>N25*PlayerInfo!$B$10</f>
        <v>2530</v>
      </c>
      <c r="P25" s="16">
        <f>N25*PlayerInfo!$B$10*1.2*EnemyInfoCasual!H150</f>
        <v>3036</v>
      </c>
      <c r="Q25" s="16">
        <f>N25*PlayerInfo!$B$10*1.2*1.5*EnemyInfoCasual!H150</f>
        <v>4554</v>
      </c>
      <c r="R25" s="16">
        <f t="shared" si="5"/>
        <v>2626.2438767400004</v>
      </c>
      <c r="S25" s="16">
        <f t="shared" si="6"/>
        <v>4254.6684702719995</v>
      </c>
      <c r="T25" s="16">
        <f>EnemyInfoCasual!G150</f>
        <v>3300</v>
      </c>
      <c r="U25" s="16">
        <f>T25*PlayerInfo!$B$11</f>
        <v>3300</v>
      </c>
      <c r="V25" s="16">
        <f>T25*PlayerInfo!$B$11*1.2*EnemyInfoCasual!H150</f>
        <v>3960</v>
      </c>
      <c r="W25" s="16">
        <f>T25*PlayerInfo!$B$11*1.2*1.5*EnemyInfoCasual!H150</f>
        <v>5940</v>
      </c>
      <c r="X25" s="16">
        <f t="shared" si="7"/>
        <v>3425.5354914000004</v>
      </c>
      <c r="Y25" s="16">
        <f t="shared" si="8"/>
        <v>5549.5675699200001</v>
      </c>
    </row>
    <row r="26" spans="1:26">
      <c r="A26" s="4" t="s">
        <v>274</v>
      </c>
      <c r="B26">
        <f>EnemyInfoCasual!E151</f>
        <v>8410</v>
      </c>
      <c r="C26">
        <f>(B26+(IF(EnemyInfoCasual!I151=1,PlayerInfo!$B$5,0)))*(PlayerInfo!$B$1)*(EnemyInfoCasual!L151+1)</f>
        <v>15137.999999999998</v>
      </c>
      <c r="D26">
        <f>(B26+(IF(EnemyInfoCasual!I151=1,PlayerInfo!$B$5,0))+PlayerInfo!$B$6)*(PlayerInfo!$B$1)*(EnemyInfoCasual!L151+1)*EnemyInfoCasual!H151</f>
        <v>15137.999999999998</v>
      </c>
      <c r="E26">
        <f>(B26+(IF(EnemyInfoCasual!I151=1,PlayerInfo!$B$5,0))+PlayerInfo!$B$6+PlayerInfo!$B$7)*(PlayerInfo!$B$1)*(EnemyInfoCasual!L151+1)*1.2*EnemyInfoCasual!H151</f>
        <v>18165.599999999999</v>
      </c>
      <c r="F26" s="13">
        <f t="shared" si="0"/>
        <v>4.3391304347826086E-2</v>
      </c>
      <c r="G26" s="13">
        <f>MIN((($B$4+(IF(EnemyInfoCasual!$C151=1,0.05,0))-($B$4*(IF(EnemyInfoCasual!$C151=1,0.05,0))))*PlayerInfo!$B$3)*EnemyInfoCasual!H151,1)</f>
        <v>0.13420000000000001</v>
      </c>
      <c r="H26" s="13">
        <f>MIN((($B$5+(IF(EnemyInfoCasual!$C151=1,0.005,0))-($B$5*(IF(EnemyInfoCasual!$C151=1,0.005,0))))*PlayerInfo!$B$4)*EnemyInfoCasual!H151,1)</f>
        <v>1.1990000000000001E-2</v>
      </c>
      <c r="I26" s="13">
        <f>MIN((($B$6+(IF(EnemyInfoCasual!$C151=1,0.005,0))-($B$6*(IF(EnemyInfoCasual!$C151=1,0.005,0))))*PlayerInfo!$B$4)*EnemyInfoCasual!H151,1)</f>
        <v>2.5920000000000002E-2</v>
      </c>
      <c r="J26" s="13">
        <f t="shared" si="1"/>
        <v>0.85541905800000007</v>
      </c>
      <c r="K26" s="14">
        <f t="shared" si="2"/>
        <v>0.84335846399999992</v>
      </c>
      <c r="L26" s="16">
        <f t="shared" si="3"/>
        <v>15198.658844004</v>
      </c>
      <c r="M26" s="16">
        <f t="shared" si="4"/>
        <v>19849.872094041595</v>
      </c>
      <c r="N26" s="16">
        <f>EnemyInfoCasual!F151</f>
        <v>2550</v>
      </c>
      <c r="O26" s="16">
        <f>N26*PlayerInfo!$B$10</f>
        <v>2550</v>
      </c>
      <c r="P26" s="16">
        <f>N26*PlayerInfo!$B$10*1.2*EnemyInfoCasual!H151</f>
        <v>3060</v>
      </c>
      <c r="Q26" s="16">
        <f>N26*PlayerInfo!$B$10*1.2*1.5*EnemyInfoCasual!H151</f>
        <v>4590</v>
      </c>
      <c r="R26" s="16">
        <f t="shared" si="5"/>
        <v>2647.0046978999999</v>
      </c>
      <c r="S26" s="16">
        <f t="shared" si="6"/>
        <v>4288.3022131200005</v>
      </c>
      <c r="T26" s="16">
        <f>EnemyInfoCasual!G151</f>
        <v>3400</v>
      </c>
      <c r="U26" s="16">
        <f>T26*PlayerInfo!$B$11</f>
        <v>3400</v>
      </c>
      <c r="V26" s="16">
        <f>T26*PlayerInfo!$B$11*1.2*EnemyInfoCasual!H151</f>
        <v>4080</v>
      </c>
      <c r="W26" s="16">
        <f>T26*PlayerInfo!$B$11*1.2*1.5*EnemyInfoCasual!H151</f>
        <v>6120</v>
      </c>
      <c r="X26" s="16">
        <f t="shared" si="7"/>
        <v>3529.3395972000003</v>
      </c>
      <c r="Y26" s="16">
        <f t="shared" si="8"/>
        <v>5717.7362841600007</v>
      </c>
    </row>
    <row r="27" spans="1:26">
      <c r="A27" s="4" t="s">
        <v>275</v>
      </c>
      <c r="B27">
        <f>EnemyInfoCasual!E152</f>
        <v>8490</v>
      </c>
      <c r="C27">
        <f>(B27+(IF(EnemyInfoCasual!I152=1,PlayerInfo!$B$5,0)))*(PlayerInfo!$B$1)*(EnemyInfoCasual!L152+1)</f>
        <v>15281.999999999998</v>
      </c>
      <c r="D27">
        <f>(B27+(IF(EnemyInfoCasual!I152=1,PlayerInfo!$B$5,0))+PlayerInfo!$B$6)*(PlayerInfo!$B$1)*(EnemyInfoCasual!L152+1)*EnemyInfoCasual!H152</f>
        <v>15281.999999999998</v>
      </c>
      <c r="E27">
        <f>(B27+(IF(EnemyInfoCasual!I152=1,PlayerInfo!$B$5,0))+PlayerInfo!$B$6+PlayerInfo!$B$7)*(PlayerInfo!$B$1)*(EnemyInfoCasual!L152+1)*1.2*EnemyInfoCasual!H152</f>
        <v>18338.399999999998</v>
      </c>
      <c r="F27" s="13">
        <f t="shared" si="0"/>
        <v>4.3391304347826086E-2</v>
      </c>
      <c r="G27" s="13">
        <f>MIN((($B$4+(IF(EnemyInfoCasual!$C152=1,0.05,0))-($B$4*(IF(EnemyInfoCasual!$C152=1,0.05,0))))*PlayerInfo!$B$3)*EnemyInfoCasual!H152,1)</f>
        <v>0.13420000000000001</v>
      </c>
      <c r="H27" s="13">
        <f>MIN((($B$5+(IF(EnemyInfoCasual!$C152=1,0.005,0))-($B$5*(IF(EnemyInfoCasual!$C152=1,0.005,0))))*PlayerInfo!$B$4)*EnemyInfoCasual!H152,1)</f>
        <v>1.1990000000000001E-2</v>
      </c>
      <c r="I27" s="13">
        <f>MIN((($B$6+(IF(EnemyInfoCasual!$C152=1,0.005,0))-($B$6*(IF(EnemyInfoCasual!$C152=1,0.005,0))))*PlayerInfo!$B$4)*EnemyInfoCasual!H152,1)</f>
        <v>2.5920000000000002E-2</v>
      </c>
      <c r="J27" s="13">
        <f t="shared" si="1"/>
        <v>0.85541905800000007</v>
      </c>
      <c r="K27" s="14">
        <f t="shared" si="2"/>
        <v>0.84335846399999992</v>
      </c>
      <c r="L27" s="16">
        <f t="shared" si="3"/>
        <v>15343.235860355999</v>
      </c>
      <c r="M27" s="16">
        <f t="shared" si="4"/>
        <v>20038.693707302398</v>
      </c>
      <c r="N27" s="16">
        <f>EnemyInfoCasual!F152</f>
        <v>2570</v>
      </c>
      <c r="O27" s="16">
        <f>N27*PlayerInfo!$B$10</f>
        <v>2570</v>
      </c>
      <c r="P27" s="16">
        <f>N27*PlayerInfo!$B$10*1.2*EnemyInfoCasual!H152</f>
        <v>3084</v>
      </c>
      <c r="Q27" s="16">
        <f>N27*PlayerInfo!$B$10*1.2*1.5*EnemyInfoCasual!H152</f>
        <v>4626</v>
      </c>
      <c r="R27" s="16">
        <f t="shared" si="5"/>
        <v>2667.7655190600003</v>
      </c>
      <c r="S27" s="16">
        <f t="shared" si="6"/>
        <v>4321.9359559680006</v>
      </c>
      <c r="T27" s="16">
        <f>EnemyInfoCasual!G152</f>
        <v>3400</v>
      </c>
      <c r="U27" s="16">
        <f>T27*PlayerInfo!$B$11</f>
        <v>3400</v>
      </c>
      <c r="V27" s="16">
        <f>T27*PlayerInfo!$B$11*1.2*EnemyInfoCasual!H152</f>
        <v>4080</v>
      </c>
      <c r="W27" s="16">
        <f>T27*PlayerInfo!$B$11*1.2*1.5*EnemyInfoCasual!H152</f>
        <v>6120</v>
      </c>
      <c r="X27" s="16">
        <f t="shared" si="7"/>
        <v>3529.3395972000003</v>
      </c>
      <c r="Y27" s="16">
        <f t="shared" si="8"/>
        <v>5717.7362841600007</v>
      </c>
    </row>
    <row r="28" spans="1:26">
      <c r="A28" s="4" t="s">
        <v>278</v>
      </c>
      <c r="B28">
        <f>EnemyInfoCasual!E153</f>
        <v>8560</v>
      </c>
      <c r="C28">
        <f>(B28+(IF(EnemyInfoCasual!I153=1,PlayerInfo!$B$5,0)))*(PlayerInfo!$B$1)*(EnemyInfoCasual!L153+1)</f>
        <v>15407.999999999998</v>
      </c>
      <c r="D28">
        <f>(B28+(IF(EnemyInfoCasual!I153=1,PlayerInfo!$B$5,0))+PlayerInfo!$B$6)*(PlayerInfo!$B$1)*(EnemyInfoCasual!L153+1)*EnemyInfoCasual!H153</f>
        <v>15407.999999999998</v>
      </c>
      <c r="E28">
        <f>(B28+(IF(EnemyInfoCasual!I153=1,PlayerInfo!$B$5,0))+PlayerInfo!$B$6+PlayerInfo!$B$7)*(PlayerInfo!$B$1)*(EnemyInfoCasual!L153+1)*1.2*EnemyInfoCasual!H153</f>
        <v>18489.599999999999</v>
      </c>
      <c r="F28" s="13">
        <f t="shared" si="0"/>
        <v>4.3391304347826086E-2</v>
      </c>
      <c r="G28" s="13">
        <f>MIN((($B$4+(IF(EnemyInfoCasual!$C153=1,0.05,0))-($B$4*(IF(EnemyInfoCasual!$C153=1,0.05,0))))*PlayerInfo!$B$3)*EnemyInfoCasual!H153,1)</f>
        <v>0.13420000000000001</v>
      </c>
      <c r="H28" s="13">
        <f>MIN((($B$5+(IF(EnemyInfoCasual!$C153=1,0.005,0))-($B$5*(IF(EnemyInfoCasual!$C153=1,0.005,0))))*PlayerInfo!$B$4)*EnemyInfoCasual!H153,1)</f>
        <v>1.1990000000000001E-2</v>
      </c>
      <c r="I28" s="13">
        <f>MIN((($B$6+(IF(EnemyInfoCasual!$C153=1,0.005,0))-($B$6*(IF(EnemyInfoCasual!$C153=1,0.005,0))))*PlayerInfo!$B$4)*EnemyInfoCasual!H153,1)</f>
        <v>2.5920000000000002E-2</v>
      </c>
      <c r="J28" s="13">
        <f t="shared" si="1"/>
        <v>0.85541905800000007</v>
      </c>
      <c r="K28" s="14">
        <f t="shared" si="2"/>
        <v>0.84335846399999992</v>
      </c>
      <c r="L28" s="16">
        <f t="shared" si="3"/>
        <v>15469.740749663999</v>
      </c>
      <c r="M28" s="16">
        <f t="shared" si="4"/>
        <v>20203.912618905597</v>
      </c>
      <c r="N28" s="16">
        <f>EnemyInfoCasual!F153</f>
        <v>2600</v>
      </c>
      <c r="O28" s="16">
        <f>N28*PlayerInfo!$B$10</f>
        <v>2600</v>
      </c>
      <c r="P28" s="16">
        <f>N28*PlayerInfo!$B$10*1.2*EnemyInfoCasual!H153</f>
        <v>3120</v>
      </c>
      <c r="Q28" s="16">
        <f>N28*PlayerInfo!$B$10*1.2*1.5*EnemyInfoCasual!H153</f>
        <v>4680</v>
      </c>
      <c r="R28" s="16">
        <f t="shared" si="5"/>
        <v>2698.9067508000007</v>
      </c>
      <c r="S28" s="16">
        <f t="shared" si="6"/>
        <v>4372.3865702399999</v>
      </c>
      <c r="T28" s="16">
        <f>EnemyInfoCasual!G153</f>
        <v>3500</v>
      </c>
      <c r="U28" s="16">
        <f>T28*PlayerInfo!$B$11</f>
        <v>3500</v>
      </c>
      <c r="V28" s="16">
        <f>T28*PlayerInfo!$B$11*1.2*EnemyInfoCasual!H153</f>
        <v>4200</v>
      </c>
      <c r="W28" s="16">
        <f>T28*PlayerInfo!$B$11*1.2*1.5*EnemyInfoCasual!H153</f>
        <v>6300</v>
      </c>
      <c r="X28" s="16">
        <f t="shared" si="7"/>
        <v>3633.1437030000002</v>
      </c>
      <c r="Y28" s="16">
        <f t="shared" si="8"/>
        <v>5885.9049983999994</v>
      </c>
    </row>
    <row r="29" spans="1:26">
      <c r="A29" s="4" t="s">
        <v>279</v>
      </c>
      <c r="B29">
        <f>EnemyInfoCasual!E154</f>
        <v>8640</v>
      </c>
      <c r="C29">
        <f>(B29+(IF(EnemyInfoCasual!I154=1,PlayerInfo!$B$5,0)))*(PlayerInfo!$B$1)*(EnemyInfoCasual!L154+1)</f>
        <v>15551.999999999998</v>
      </c>
      <c r="D29">
        <f>(B29+(IF(EnemyInfoCasual!I154=1,PlayerInfo!$B$5,0))+PlayerInfo!$B$6)*(PlayerInfo!$B$1)*(EnemyInfoCasual!L154+1)*EnemyInfoCasual!H154</f>
        <v>15551.999999999998</v>
      </c>
      <c r="E29">
        <f>(B29+(IF(EnemyInfoCasual!I154=1,PlayerInfo!$B$5,0))+PlayerInfo!$B$6+PlayerInfo!$B$7)*(PlayerInfo!$B$1)*(EnemyInfoCasual!L154+1)*1.2*EnemyInfoCasual!H154</f>
        <v>18662.399999999998</v>
      </c>
      <c r="F29" s="13">
        <f t="shared" si="0"/>
        <v>4.3391304347826086E-2</v>
      </c>
      <c r="G29" s="13">
        <f>MIN((($B$4+(IF(EnemyInfoCasual!$C154=1,0.05,0))-($B$4*(IF(EnemyInfoCasual!$C154=1,0.05,0))))*PlayerInfo!$B$3)*EnemyInfoCasual!H154,1)</f>
        <v>0.13420000000000001</v>
      </c>
      <c r="H29" s="13">
        <f>MIN((($B$5+(IF(EnemyInfoCasual!$C154=1,0.005,0))-($B$5*(IF(EnemyInfoCasual!$C154=1,0.005,0))))*PlayerInfo!$B$4)*EnemyInfoCasual!H154,1)</f>
        <v>1.1990000000000001E-2</v>
      </c>
      <c r="I29" s="13">
        <f>MIN((($B$6+(IF(EnemyInfoCasual!$C154=1,0.005,0))-($B$6*(IF(EnemyInfoCasual!$C154=1,0.005,0))))*PlayerInfo!$B$4)*EnemyInfoCasual!H154,1)</f>
        <v>2.5920000000000002E-2</v>
      </c>
      <c r="J29" s="13">
        <f t="shared" si="1"/>
        <v>0.85541905800000007</v>
      </c>
      <c r="K29" s="14">
        <f t="shared" si="2"/>
        <v>0.84335846399999992</v>
      </c>
      <c r="L29" s="16">
        <f t="shared" si="3"/>
        <v>15614.317766016</v>
      </c>
      <c r="M29" s="16">
        <f t="shared" si="4"/>
        <v>20392.734232166396</v>
      </c>
      <c r="N29" s="16">
        <f>EnemyInfoCasual!F154</f>
        <v>2620</v>
      </c>
      <c r="O29" s="16">
        <f>N29*PlayerInfo!$B$10</f>
        <v>2620</v>
      </c>
      <c r="P29" s="16">
        <f>N29*PlayerInfo!$B$10*1.2*EnemyInfoCasual!H154</f>
        <v>3144</v>
      </c>
      <c r="Q29" s="16">
        <f>N29*PlayerInfo!$B$10*1.2*1.5*EnemyInfoCasual!H154</f>
        <v>4716</v>
      </c>
      <c r="R29" s="16">
        <f t="shared" si="5"/>
        <v>2719.6675719600003</v>
      </c>
      <c r="S29" s="16">
        <f t="shared" si="6"/>
        <v>4406.020313088</v>
      </c>
      <c r="T29" s="16">
        <f>EnemyInfoCasual!G154</f>
        <v>3500</v>
      </c>
      <c r="U29" s="16">
        <f>T29*PlayerInfo!$B$11</f>
        <v>3500</v>
      </c>
      <c r="V29" s="16">
        <f>T29*PlayerInfo!$B$11*1.2*EnemyInfoCasual!H154</f>
        <v>4200</v>
      </c>
      <c r="W29" s="16">
        <f>T29*PlayerInfo!$B$11*1.2*1.5*EnemyInfoCasual!H154</f>
        <v>6300</v>
      </c>
      <c r="X29" s="16">
        <f t="shared" si="7"/>
        <v>3633.1437030000002</v>
      </c>
      <c r="Y29" s="16">
        <f t="shared" si="8"/>
        <v>5885.9049983999994</v>
      </c>
    </row>
    <row r="30" spans="1:26">
      <c r="A30" s="4" t="s">
        <v>283</v>
      </c>
      <c r="B30">
        <f>EnemyInfoCasual!E155</f>
        <v>8710</v>
      </c>
      <c r="C30">
        <f>(B30+(IF(EnemyInfoCasual!I155=1,PlayerInfo!$B$5,0)))*(PlayerInfo!$B$1)*(EnemyInfoCasual!L155+1)</f>
        <v>15677.999999999998</v>
      </c>
      <c r="D30">
        <f>(B30+(IF(EnemyInfoCasual!I155=1,PlayerInfo!$B$5,0))+PlayerInfo!$B$6)*(PlayerInfo!$B$1)*(EnemyInfoCasual!L155+1)*EnemyInfoCasual!H155</f>
        <v>15677.999999999998</v>
      </c>
      <c r="E30">
        <f>(B30+(IF(EnemyInfoCasual!I155=1,PlayerInfo!$B$5,0))+PlayerInfo!$B$6+PlayerInfo!$B$7)*(PlayerInfo!$B$1)*(EnemyInfoCasual!L155+1)*1.2*EnemyInfoCasual!H155</f>
        <v>18813.599999999999</v>
      </c>
      <c r="F30" s="13">
        <f t="shared" si="0"/>
        <v>4.3391304347826086E-2</v>
      </c>
      <c r="G30" s="13">
        <f>MIN((($B$4+(IF(EnemyInfoCasual!$C155=1,0.05,0))-($B$4*(IF(EnemyInfoCasual!$C155=1,0.05,0))))*PlayerInfo!$B$3)*EnemyInfoCasual!H155,1)</f>
        <v>0.13420000000000001</v>
      </c>
      <c r="H30" s="13">
        <f>MIN((($B$5+(IF(EnemyInfoCasual!$C155=1,0.005,0))-($B$5*(IF(EnemyInfoCasual!$C155=1,0.005,0))))*PlayerInfo!$B$4)*EnemyInfoCasual!H155,1)</f>
        <v>1.1990000000000001E-2</v>
      </c>
      <c r="I30" s="13">
        <f>MIN((($B$6+(IF(EnemyInfoCasual!$C155=1,0.005,0))-($B$6*(IF(EnemyInfoCasual!$C155=1,0.005,0))))*PlayerInfo!$B$4)*EnemyInfoCasual!H155,1)</f>
        <v>2.5920000000000002E-2</v>
      </c>
      <c r="J30" s="13">
        <f t="shared" si="1"/>
        <v>0.85541905800000007</v>
      </c>
      <c r="K30" s="14">
        <f t="shared" si="2"/>
        <v>0.84335846399999992</v>
      </c>
      <c r="L30" s="16">
        <f t="shared" si="3"/>
        <v>15740.822655324</v>
      </c>
      <c r="M30" s="16">
        <f t="shared" si="4"/>
        <v>20557.953143769599</v>
      </c>
      <c r="N30" s="16">
        <f>EnemyInfoCasual!F155</f>
        <v>2650</v>
      </c>
      <c r="O30" s="16">
        <f>N30*PlayerInfo!$B$10</f>
        <v>2650</v>
      </c>
      <c r="P30" s="16">
        <f>N30*PlayerInfo!$B$10*1.2*EnemyInfoCasual!H155</f>
        <v>3180</v>
      </c>
      <c r="Q30" s="16">
        <f>N30*PlayerInfo!$B$10*1.2*1.5*EnemyInfoCasual!H155</f>
        <v>4770</v>
      </c>
      <c r="R30" s="16">
        <f t="shared" si="5"/>
        <v>2750.8088037000002</v>
      </c>
      <c r="S30" s="16">
        <f t="shared" si="6"/>
        <v>4456.4709273599992</v>
      </c>
      <c r="T30" s="16">
        <f>EnemyInfoCasual!G155</f>
        <v>3600</v>
      </c>
      <c r="U30" s="16">
        <f>T30*PlayerInfo!$B$11</f>
        <v>3600</v>
      </c>
      <c r="V30" s="16">
        <f>T30*PlayerInfo!$B$11*1.2*EnemyInfoCasual!H155</f>
        <v>4320</v>
      </c>
      <c r="W30" s="16">
        <f>T30*PlayerInfo!$B$11*1.2*1.5*EnemyInfoCasual!H155</f>
        <v>6480</v>
      </c>
      <c r="X30" s="16">
        <f t="shared" si="7"/>
        <v>3736.9478088000005</v>
      </c>
      <c r="Y30" s="16">
        <f t="shared" si="8"/>
        <v>6054.0737126399999</v>
      </c>
    </row>
    <row r="31" spans="1:26">
      <c r="A31" s="4" t="s">
        <v>284</v>
      </c>
      <c r="B31">
        <f>EnemyInfoCasual!E156</f>
        <v>8780</v>
      </c>
      <c r="C31">
        <f>(B31+(IF(EnemyInfoCasual!I156=1,PlayerInfo!$B$5,0)))*(PlayerInfo!$B$1)*(EnemyInfoCasual!L156+1)</f>
        <v>15803.999999999998</v>
      </c>
      <c r="D31">
        <f>(B31+(IF(EnemyInfoCasual!I156=1,PlayerInfo!$B$5,0))+PlayerInfo!$B$6)*(PlayerInfo!$B$1)*(EnemyInfoCasual!L156+1)*EnemyInfoCasual!H156</f>
        <v>15803.999999999998</v>
      </c>
      <c r="E31">
        <f>(B31+(IF(EnemyInfoCasual!I156=1,PlayerInfo!$B$5,0))+PlayerInfo!$B$6+PlayerInfo!$B$7)*(PlayerInfo!$B$1)*(EnemyInfoCasual!L156+1)*1.2*EnemyInfoCasual!H156</f>
        <v>18964.799999999996</v>
      </c>
      <c r="F31" s="13">
        <f t="shared" si="0"/>
        <v>4.3391304347826086E-2</v>
      </c>
      <c r="G31" s="13">
        <f>MIN((($B$4+(IF(EnemyInfoCasual!$C156=1,0.05,0))-($B$4*(IF(EnemyInfoCasual!$C156=1,0.05,0))))*PlayerInfo!$B$3)*EnemyInfoCasual!H156,1)</f>
        <v>0.13420000000000001</v>
      </c>
      <c r="H31" s="13">
        <f>MIN((($B$5+(IF(EnemyInfoCasual!$C156=1,0.005,0))-($B$5*(IF(EnemyInfoCasual!$C156=1,0.005,0))))*PlayerInfo!$B$4)*EnemyInfoCasual!H156,1)</f>
        <v>1.1990000000000001E-2</v>
      </c>
      <c r="I31" s="13">
        <f>MIN((($B$6+(IF(EnemyInfoCasual!$C156=1,0.005,0))-($B$6*(IF(EnemyInfoCasual!$C156=1,0.005,0))))*PlayerInfo!$B$4)*EnemyInfoCasual!H156,1)</f>
        <v>2.5920000000000002E-2</v>
      </c>
      <c r="J31" s="13">
        <f t="shared" si="1"/>
        <v>0.85541905800000007</v>
      </c>
      <c r="K31" s="14">
        <f t="shared" si="2"/>
        <v>0.84335846399999992</v>
      </c>
      <c r="L31" s="16">
        <f t="shared" si="3"/>
        <v>15867.327544631999</v>
      </c>
      <c r="M31" s="16">
        <f t="shared" si="4"/>
        <v>20723.172055372797</v>
      </c>
      <c r="N31" s="16">
        <f>EnemyInfoCasual!F156</f>
        <v>2670</v>
      </c>
      <c r="O31" s="16">
        <f>N31*PlayerInfo!$B$10</f>
        <v>2670</v>
      </c>
      <c r="P31" s="16">
        <f>N31*PlayerInfo!$B$10*1.2*EnemyInfoCasual!H156</f>
        <v>3204</v>
      </c>
      <c r="Q31" s="16">
        <f>N31*PlayerInfo!$B$10*1.2*1.5*EnemyInfoCasual!H156</f>
        <v>4806</v>
      </c>
      <c r="R31" s="16">
        <f t="shared" si="5"/>
        <v>2771.5696248600002</v>
      </c>
      <c r="S31" s="16">
        <f t="shared" si="6"/>
        <v>4490.1046702079993</v>
      </c>
      <c r="T31" s="16">
        <f>EnemyInfoCasual!G156</f>
        <v>3600</v>
      </c>
      <c r="U31" s="16">
        <f>T31*PlayerInfo!$B$11</f>
        <v>3600</v>
      </c>
      <c r="V31" s="16">
        <f>T31*PlayerInfo!$B$11*1.2*EnemyInfoCasual!H156</f>
        <v>4320</v>
      </c>
      <c r="W31" s="16">
        <f>T31*PlayerInfo!$B$11*1.2*1.5*EnemyInfoCasual!H156</f>
        <v>6480</v>
      </c>
      <c r="X31" s="16">
        <f t="shared" si="7"/>
        <v>3736.9478088000005</v>
      </c>
      <c r="Y31" s="16">
        <f t="shared" si="8"/>
        <v>6054.0737126399999</v>
      </c>
    </row>
    <row r="32" spans="1:26">
      <c r="A32" s="4" t="s">
        <v>287</v>
      </c>
      <c r="B32">
        <f>EnemyInfoCasual!E157</f>
        <v>5310</v>
      </c>
      <c r="C32">
        <f>(B32+(IF(EnemyInfoCasual!I157=1,PlayerInfo!$B$5,0)))*(PlayerInfo!$B$1)*(EnemyInfoCasual!L157+1)</f>
        <v>9557.9999999999982</v>
      </c>
      <c r="D32">
        <f>(B32+(IF(EnemyInfoCasual!I157=1,PlayerInfo!$B$5,0))+PlayerInfo!$B$6)*(PlayerInfo!$B$1)*(EnemyInfoCasual!L157+1)*EnemyInfoCasual!H157</f>
        <v>0</v>
      </c>
      <c r="E32">
        <f>(B32+(IF(EnemyInfoCasual!I157=1,PlayerInfo!$B$5,0))+PlayerInfo!$B$6+PlayerInfo!$B$7)*(PlayerInfo!$B$1)*(EnemyInfoCasual!L157+1)*1.2*EnemyInfoCasual!H157</f>
        <v>0</v>
      </c>
      <c r="F32" s="13">
        <f t="shared" si="0"/>
        <v>4.3391304347826086E-2</v>
      </c>
      <c r="G32" s="13">
        <f>MIN((($B$4+(IF(EnemyInfoCasual!$C157=1,0.05,0))-($B$4*(IF(EnemyInfoCasual!$C157=1,0.05,0))))*PlayerInfo!$B$3)*EnemyInfoCasual!H157,1)</f>
        <v>0</v>
      </c>
      <c r="H32" s="13">
        <f>MIN((($B$5+(IF(EnemyInfoCasual!$C157=1,0.005,0))-($B$5*(IF(EnemyInfoCasual!$C157=1,0.005,0))))*PlayerInfo!$B$4)*EnemyInfoCasual!H157,1)</f>
        <v>0</v>
      </c>
      <c r="I32" s="13">
        <f>MIN((($B$6+(IF(EnemyInfoCasual!$C157=1,0.005,0))-($B$6*(IF(EnemyInfoCasual!$C157=1,0.005,0))))*PlayerInfo!$B$4)*EnemyInfoCasual!H157,1)</f>
        <v>0</v>
      </c>
      <c r="J32" s="13">
        <f t="shared" si="1"/>
        <v>1</v>
      </c>
      <c r="K32" s="14">
        <f t="shared" si="2"/>
        <v>1</v>
      </c>
      <c r="L32" s="16">
        <f>(J32*C32)+DragonCave!L22</f>
        <v>21684.672395441998</v>
      </c>
      <c r="M32" s="16">
        <f>((K32*C32)*1.3)+DragonCave!M22</f>
        <v>28274.087783471397</v>
      </c>
      <c r="N32" s="16">
        <f>EnemyInfoCasual!F157</f>
        <v>1610</v>
      </c>
      <c r="O32" s="16">
        <f>N32*PlayerInfo!$B$10</f>
        <v>1610</v>
      </c>
      <c r="P32" s="16">
        <f>N32*PlayerInfo!$B$10*1.2*EnemyInfoCasual!H157</f>
        <v>0</v>
      </c>
      <c r="Q32" s="16">
        <f>N32*PlayerInfo!$B$10*1.2*1.5*EnemyInfoCasual!H157</f>
        <v>0</v>
      </c>
      <c r="R32" s="16">
        <f>(J32*O32)+(G32*P32)+(H32*Q32)+DragonCave!R22</f>
        <v>3707.6565547800001</v>
      </c>
      <c r="S32" s="16">
        <f>((K32*O32)+(G32*P32)+(I32*Q32))*1.6+DragonCave!S22</f>
        <v>5980.4160528320008</v>
      </c>
      <c r="T32" s="16">
        <f>EnemyInfoCasual!G157</f>
        <v>3700</v>
      </c>
      <c r="U32" s="16">
        <f>T32*PlayerInfo!$B$11</f>
        <v>3700</v>
      </c>
      <c r="V32" s="16">
        <f>T32*PlayerInfo!$B$11*1.2*EnemyInfoCasual!H157</f>
        <v>0</v>
      </c>
      <c r="W32" s="16">
        <f>T32*PlayerInfo!$B$11*1.2*1.5*EnemyInfoCasual!H157</f>
        <v>0</v>
      </c>
      <c r="X32" s="16">
        <f>(J32*U32)+(G32*V32)+(H32*W32)+DragonCave!X22</f>
        <v>6088.4208297000005</v>
      </c>
      <c r="Y32" s="16">
        <f>((K32*U32)+(G32*V32)+(I32*W32))*1.6+DragonCave!Y22</f>
        <v>9796.3153076800008</v>
      </c>
      <c r="Z32" t="s">
        <v>636</v>
      </c>
    </row>
    <row r="33" spans="1:26">
      <c r="A33" s="4" t="s">
        <v>288</v>
      </c>
      <c r="B33">
        <f>EnemyInfoCasual!E158</f>
        <v>5310</v>
      </c>
      <c r="C33">
        <f>(B33+(IF(EnemyInfoCasual!I158=1,PlayerInfo!$B$5,0)))*(PlayerInfo!$B$1)*(EnemyInfoCasual!L158+1)</f>
        <v>9557.9999999999982</v>
      </c>
      <c r="D33">
        <f>(B33+(IF(EnemyInfoCasual!I158=1,PlayerInfo!$B$5,0))+PlayerInfo!$B$6)*(PlayerInfo!$B$1)*(EnemyInfoCasual!L158+1)*EnemyInfoCasual!H158</f>
        <v>0</v>
      </c>
      <c r="E33">
        <f>(B33+(IF(EnemyInfoCasual!I158=1,PlayerInfo!$B$5,0))+PlayerInfo!$B$6+PlayerInfo!$B$7)*(PlayerInfo!$B$1)*(EnemyInfoCasual!L158+1)*1.2*EnemyInfoCasual!H158</f>
        <v>0</v>
      </c>
      <c r="F33" s="13">
        <f t="shared" si="0"/>
        <v>4.3391304347826086E-2</v>
      </c>
      <c r="G33" s="13">
        <f>MIN((($B$4+(IF(EnemyInfoCasual!$C158=1,0.05,0))-($B$4*(IF(EnemyInfoCasual!$C158=1,0.05,0))))*PlayerInfo!$B$3)*EnemyInfoCasual!H158,1)</f>
        <v>0</v>
      </c>
      <c r="H33" s="13">
        <f>MIN((($B$5+(IF(EnemyInfoCasual!$C158=1,0.005,0))-($B$5*(IF(EnemyInfoCasual!$C158=1,0.005,0))))*PlayerInfo!$B$4)*EnemyInfoCasual!H158,1)</f>
        <v>0</v>
      </c>
      <c r="I33" s="13">
        <f>MIN((($B$6+(IF(EnemyInfoCasual!$C158=1,0.005,0))-($B$6*(IF(EnemyInfoCasual!$C158=1,0.005,0))))*PlayerInfo!$B$4)*EnemyInfoCasual!H158,1)</f>
        <v>0</v>
      </c>
      <c r="J33" s="13">
        <f t="shared" si="1"/>
        <v>1</v>
      </c>
      <c r="K33" s="14">
        <f t="shared" si="2"/>
        <v>1</v>
      </c>
      <c r="L33" s="16">
        <f>(J33*C33)+DragonCave!L21</f>
        <v>21684.672395441998</v>
      </c>
      <c r="M33" s="16">
        <f>((K33*C33)*1.3)+DragonCave!M21</f>
        <v>28274.087783471397</v>
      </c>
      <c r="N33" s="16">
        <f>EnemyInfoCasual!F158</f>
        <v>1610</v>
      </c>
      <c r="O33" s="16">
        <f>N33*PlayerInfo!$B$10</f>
        <v>1610</v>
      </c>
      <c r="P33" s="16">
        <f>N33*PlayerInfo!$B$10*1.2*EnemyInfoCasual!H158</f>
        <v>0</v>
      </c>
      <c r="Q33" s="16">
        <f>N33*PlayerInfo!$B$10*1.2*1.5*EnemyInfoCasual!H158</f>
        <v>0</v>
      </c>
      <c r="R33" s="16">
        <f>(J33*O33)+(G33*P33)+(H33*Q33)+DragonCave!R21</f>
        <v>3707.6565547800001</v>
      </c>
      <c r="S33" s="16">
        <f>((K33*O33)+(G33*P33)+(I33*Q33))*1.6+DragonCave!S21</f>
        <v>5980.4160528320008</v>
      </c>
      <c r="T33" s="16">
        <f>EnemyInfoCasual!G158</f>
        <v>3700</v>
      </c>
      <c r="U33" s="16">
        <f>T33*PlayerInfo!$B$11</f>
        <v>3700</v>
      </c>
      <c r="V33" s="16">
        <f>T33*PlayerInfo!$B$11*1.2*EnemyInfoCasual!H158</f>
        <v>0</v>
      </c>
      <c r="W33" s="16">
        <f>T33*PlayerInfo!$B$11*1.2*1.5*EnemyInfoCasual!H158</f>
        <v>0</v>
      </c>
      <c r="X33" s="16">
        <f>(J33*U33)+(G33*V33)+(H33*W33)+DragonCave!X21</f>
        <v>6088.4208297000005</v>
      </c>
      <c r="Y33" s="16">
        <f>((K33*U33)+(G33*V33)+(I33*W33))*1.6+DragonCave!Y21</f>
        <v>9796.3153076800008</v>
      </c>
      <c r="Z33" t="s">
        <v>635</v>
      </c>
    </row>
    <row r="34" spans="1:26">
      <c r="A34" s="4" t="s">
        <v>289</v>
      </c>
      <c r="B34">
        <f>EnemyInfoCasual!E159</f>
        <v>8930</v>
      </c>
      <c r="C34">
        <f>(B34+(IF(EnemyInfoCasual!I159=1,PlayerInfo!$B$5,0)))*(PlayerInfo!$B$1)*(EnemyInfoCasual!L159+1)</f>
        <v>16073.999999999998</v>
      </c>
      <c r="D34">
        <f>(B34+(IF(EnemyInfoCasual!I159=1,PlayerInfo!$B$5,0))+PlayerInfo!$B$6)*(PlayerInfo!$B$1)*(EnemyInfoCasual!L159+1)*EnemyInfoCasual!H159</f>
        <v>16073.999999999998</v>
      </c>
      <c r="E34">
        <f>(B34+(IF(EnemyInfoCasual!I159=1,PlayerInfo!$B$5,0))+PlayerInfo!$B$6+PlayerInfo!$B$7)*(PlayerInfo!$B$1)*(EnemyInfoCasual!L159+1)*1.2*EnemyInfoCasual!H159</f>
        <v>19288.799999999996</v>
      </c>
      <c r="F34" s="13">
        <f t="shared" si="0"/>
        <v>4.3391304347826086E-2</v>
      </c>
      <c r="G34" s="13">
        <f>MIN((($B$4+(IF(EnemyInfoCasual!$C159=1,0.05,0))-($B$4*(IF(EnemyInfoCasual!$C159=1,0.05,0))))*PlayerInfo!$B$3)*EnemyInfoCasual!H159,1)</f>
        <v>0.13420000000000001</v>
      </c>
      <c r="H34" s="13">
        <f>MIN((($B$5+(IF(EnemyInfoCasual!$C159=1,0.005,0))-($B$5*(IF(EnemyInfoCasual!$C159=1,0.005,0))))*PlayerInfo!$B$4)*EnemyInfoCasual!H159,1)</f>
        <v>1.1990000000000001E-2</v>
      </c>
      <c r="I34" s="13">
        <f>MIN((($B$6+(IF(EnemyInfoCasual!$C159=1,0.005,0))-($B$6*(IF(EnemyInfoCasual!$C159=1,0.005,0))))*PlayerInfo!$B$4)*EnemyInfoCasual!H159,1)</f>
        <v>2.5920000000000002E-2</v>
      </c>
      <c r="J34" s="13">
        <f t="shared" si="1"/>
        <v>0.85541905800000007</v>
      </c>
      <c r="K34" s="14">
        <f t="shared" si="2"/>
        <v>0.84335846399999992</v>
      </c>
      <c r="L34" s="16">
        <f t="shared" si="3"/>
        <v>16138.409450292</v>
      </c>
      <c r="M34" s="16">
        <f>((K34*C34)+(G34*D34)+(I34*E34))*1.3</f>
        <v>21077.212580236795</v>
      </c>
      <c r="N34" s="16">
        <f>EnemyInfoCasual!F159</f>
        <v>2710</v>
      </c>
      <c r="O34" s="16">
        <f>N34*PlayerInfo!$B$10</f>
        <v>2710</v>
      </c>
      <c r="P34" s="16">
        <f>N34*PlayerInfo!$B$10*1.2*EnemyInfoCasual!H159</f>
        <v>3252</v>
      </c>
      <c r="Q34" s="16">
        <f>N34*PlayerInfo!$B$10*1.2*1.5*EnemyInfoCasual!H159</f>
        <v>4878</v>
      </c>
      <c r="R34" s="16">
        <f t="shared" si="5"/>
        <v>2813.0912671800002</v>
      </c>
      <c r="S34" s="16">
        <f t="shared" si="6"/>
        <v>4557.3721559039996</v>
      </c>
      <c r="T34" s="16">
        <f>EnemyInfoCasual!G159</f>
        <v>3700</v>
      </c>
      <c r="U34" s="16">
        <f>T34*PlayerInfo!$B$11</f>
        <v>3700</v>
      </c>
      <c r="V34" s="16">
        <f>T34*PlayerInfo!$B$11*1.2*EnemyInfoCasual!H159</f>
        <v>4440</v>
      </c>
      <c r="W34" s="16">
        <f>T34*PlayerInfo!$B$11*1.2*1.5*EnemyInfoCasual!H159</f>
        <v>6660</v>
      </c>
      <c r="X34" s="16">
        <f t="shared" si="7"/>
        <v>3840.7519146</v>
      </c>
      <c r="Y34" s="16">
        <f t="shared" si="8"/>
        <v>6222.2424268799996</v>
      </c>
    </row>
    <row r="35" spans="1:26">
      <c r="A35" s="4" t="s">
        <v>296</v>
      </c>
      <c r="B35">
        <f>EnemyInfoCasual!E160</f>
        <v>28000</v>
      </c>
      <c r="C35">
        <f>(B35+(IF(EnemyInfoCasual!I160=1,PlayerInfo!$B$5,0)))*(PlayerInfo!$B$1)*(EnemyInfoCasual!L160+1)</f>
        <v>50399.999999999993</v>
      </c>
      <c r="D35">
        <f>(B35+(IF(EnemyInfoCasual!I160=1,PlayerInfo!$B$5,0))+PlayerInfo!$B$6)*(PlayerInfo!$B$1)*(EnemyInfoCasual!L160+1)*EnemyInfoCasual!H160</f>
        <v>50399.999999999993</v>
      </c>
      <c r="E35">
        <f>(B35+(IF(EnemyInfoCasual!I160=1,PlayerInfo!$B$5,0))+PlayerInfo!$B$6+PlayerInfo!$B$7)*(PlayerInfo!$B$1)*(EnemyInfoCasual!L160+1)*1.2*EnemyInfoCasual!H160</f>
        <v>60479.999999999985</v>
      </c>
      <c r="F35" s="13">
        <f t="shared" si="0"/>
        <v>4.3391304347826086E-2</v>
      </c>
      <c r="G35" s="13">
        <f>MIN((($B$4+(IF(EnemyInfoCasual!$C160=1,0.05,0))-($B$4*(IF(EnemyInfoCasual!$C160=1,0.05,0))))*PlayerInfo!$B$3)*EnemyInfoCasual!H160,1)</f>
        <v>0.13420000000000001</v>
      </c>
      <c r="H35" s="13">
        <f>MIN((($B$5+(IF(EnemyInfoCasual!$C160=1,0.005,0))-($B$5*(IF(EnemyInfoCasual!$C160=1,0.005,0))))*PlayerInfo!$B$4)*EnemyInfoCasual!H160,1)</f>
        <v>1.1990000000000001E-2</v>
      </c>
      <c r="I35" s="13">
        <f>MIN((($B$6+(IF(EnemyInfoCasual!$C160=1,0.005,0))-($B$6*(IF(EnemyInfoCasual!$C160=1,0.005,0))))*PlayerInfo!$B$4)*EnemyInfoCasual!H160,1)</f>
        <v>2.5920000000000002E-2</v>
      </c>
      <c r="J35" s="13">
        <f t="shared" si="1"/>
        <v>0.85541905800000007</v>
      </c>
      <c r="K35" s="14">
        <f t="shared" si="2"/>
        <v>0.84335846399999992</v>
      </c>
      <c r="L35" s="16">
        <f t="shared" si="3"/>
        <v>50601.955723200001</v>
      </c>
      <c r="M35" s="16">
        <f>((K35*C35)+(G35*D35)+(I35*E35))*1.3</f>
        <v>66087.564641279983</v>
      </c>
      <c r="N35" s="16">
        <f>EnemyInfoCasual!F160</f>
        <v>11400</v>
      </c>
      <c r="O35" s="16">
        <f>N35*PlayerInfo!$B$10</f>
        <v>11400</v>
      </c>
      <c r="P35" s="16">
        <f>N35*PlayerInfo!$B$10*1.2*EnemyInfoCasual!H160</f>
        <v>13680</v>
      </c>
      <c r="Q35" s="16">
        <f>N35*PlayerInfo!$B$10*1.2*1.5*EnemyInfoCasual!H160</f>
        <v>20520</v>
      </c>
      <c r="R35" s="16">
        <f t="shared" si="5"/>
        <v>11833.6680612</v>
      </c>
      <c r="S35" s="16">
        <f t="shared" si="6"/>
        <v>19171.233423359998</v>
      </c>
      <c r="T35" s="16">
        <f>EnemyInfoCasual!G160</f>
        <v>16000</v>
      </c>
      <c r="U35" s="16">
        <f>T35*PlayerInfo!$B$11</f>
        <v>16000</v>
      </c>
      <c r="V35" s="16">
        <f>T35*PlayerInfo!$B$11*1.2*EnemyInfoCasual!H160</f>
        <v>19200</v>
      </c>
      <c r="W35" s="16">
        <f>T35*PlayerInfo!$B$11*1.2*1.5*EnemyInfoCasual!H160</f>
        <v>28800</v>
      </c>
      <c r="X35" s="16">
        <f t="shared" si="7"/>
        <v>16608.656928000004</v>
      </c>
      <c r="Y35" s="16">
        <f t="shared" si="8"/>
        <v>26906.994278399998</v>
      </c>
    </row>
    <row r="36" spans="1:26">
      <c r="A36" s="4" t="s">
        <v>24</v>
      </c>
      <c r="B36">
        <f>EnemyInfoCasual!E$488</f>
        <v>10000</v>
      </c>
      <c r="C36">
        <v>0</v>
      </c>
      <c r="D36">
        <v>0</v>
      </c>
      <c r="E36">
        <f>(B36+(IF(EnemyInfoCasual!I$488=1,PlayerInfo!$B$5,0))+PlayerInfo!$B$6+PlayerInfo!$B$7)*(PlayerInfo!$B$1)*(EnemyInfoCasual!L$488+1)*1.2*EnemyInfoCasual!H$488</f>
        <v>19440</v>
      </c>
      <c r="F36" s="13">
        <v>2E-3</v>
      </c>
      <c r="G36" s="13">
        <v>0</v>
      </c>
      <c r="H36" s="13">
        <v>1</v>
      </c>
      <c r="I36" s="13">
        <v>1</v>
      </c>
      <c r="J36" s="13">
        <f>(1*(1-G36)*(1-H36))</f>
        <v>0</v>
      </c>
      <c r="K36" s="14">
        <f>(1*(1-G36)*(1-I36))</f>
        <v>0</v>
      </c>
      <c r="L36" s="16">
        <f>(J36*C36)+(G36*D36)+(H36*E36)</f>
        <v>19440</v>
      </c>
      <c r="M36" s="16">
        <f>((K36*C36)+(G36*D36)+(I36*E36))*1.3</f>
        <v>25272</v>
      </c>
      <c r="N36" s="16">
        <f>EnemyInfoCasual!F488</f>
        <v>10000</v>
      </c>
      <c r="O36" s="16">
        <v>0</v>
      </c>
      <c r="P36" s="16">
        <v>0</v>
      </c>
      <c r="Q36" s="16">
        <f>N36*PlayerInfo!$B$10*1.2*1.5*EnemyInfoCasual!H488</f>
        <v>18000</v>
      </c>
      <c r="R36" s="16">
        <f t="shared" si="5"/>
        <v>18000</v>
      </c>
      <c r="S36" s="16">
        <f t="shared" si="6"/>
        <v>28800</v>
      </c>
      <c r="T36" s="16">
        <f>EnemyInfoCasual!G488</f>
        <v>10000</v>
      </c>
      <c r="U36" s="16">
        <v>0</v>
      </c>
      <c r="V36" s="16">
        <v>0</v>
      </c>
      <c r="W36" s="16">
        <f>T36*PlayerInfo!$B$11*1.2*1.5*EnemyInfoCasual!H488</f>
        <v>18000</v>
      </c>
      <c r="X36" s="16">
        <f t="shared" si="7"/>
        <v>18000</v>
      </c>
      <c r="Y36" s="16">
        <f t="shared" si="8"/>
        <v>28800</v>
      </c>
      <c r="Z36" t="s">
        <v>576</v>
      </c>
    </row>
    <row r="37" spans="1:26">
      <c r="F37" s="13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</row>
    <row r="38" spans="1:26"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</row>
    <row r="39" spans="1:26">
      <c r="A39" t="s">
        <v>686</v>
      </c>
      <c r="B39" t="s">
        <v>10</v>
      </c>
      <c r="C39" t="s">
        <v>671</v>
      </c>
      <c r="D39" t="s">
        <v>672</v>
      </c>
    </row>
    <row r="40" spans="1:26">
      <c r="A40" t="s">
        <v>598</v>
      </c>
      <c r="B40" s="17">
        <f>SUMPRODUCT(F$13:F36,L$13:L36)</f>
        <v>16885.89311582534</v>
      </c>
      <c r="C40" s="17">
        <f>SUMPRODUCT($F$13:$F36,R$13:R36)</f>
        <v>3092.2572247503699</v>
      </c>
      <c r="D40" s="17">
        <f>SUMPRODUCT($F$13:$F36,X$13:X36)</f>
        <v>4167.725480295705</v>
      </c>
    </row>
    <row r="41" spans="1:26">
      <c r="A41" t="s">
        <v>599</v>
      </c>
      <c r="B41" s="17">
        <f>B40*1.25</f>
        <v>21107.366394781675</v>
      </c>
      <c r="C41" s="17">
        <f>C40*1.25</f>
        <v>3865.3215309379625</v>
      </c>
      <c r="D41" s="17">
        <f>D40*1.5</f>
        <v>6251.5882204435575</v>
      </c>
    </row>
    <row r="42" spans="1:26">
      <c r="A42" t="s">
        <v>600</v>
      </c>
      <c r="B42" s="17">
        <f>SUMPRODUCT(F$13:F36,M$13:M36)</f>
        <v>22049.160075329561</v>
      </c>
      <c r="C42" s="17">
        <f>SUMPRODUCT($F$13:$F36,S$13:S36)</f>
        <v>5006.6411479881072</v>
      </c>
      <c r="D42" s="17">
        <f>SUMPRODUCT($F$13:$F36,Y$13:Y36)</f>
        <v>6745.3976871019686</v>
      </c>
    </row>
    <row r="43" spans="1:26">
      <c r="A43" s="12" t="s">
        <v>601</v>
      </c>
      <c r="B43" s="17">
        <f>B42*1.25</f>
        <v>27561.450094161952</v>
      </c>
      <c r="C43" s="17">
        <f>C42*1.25</f>
        <v>6258.3014349851337</v>
      </c>
      <c r="D43" s="17">
        <f>D42*1.5</f>
        <v>10118.096530652952</v>
      </c>
    </row>
    <row r="44" spans="1:26">
      <c r="A44" s="12"/>
      <c r="B44" s="17"/>
    </row>
    <row r="45" spans="1:26">
      <c r="A45" s="12" t="s">
        <v>687</v>
      </c>
      <c r="B45" s="17" t="s">
        <v>10</v>
      </c>
      <c r="C45" t="s">
        <v>671</v>
      </c>
      <c r="D45" t="s">
        <v>672</v>
      </c>
    </row>
    <row r="46" spans="1:26">
      <c r="A46" t="s">
        <v>598</v>
      </c>
      <c r="B46" s="17">
        <f>B40*$C$9</f>
        <v>20961798.350679733</v>
      </c>
      <c r="C46" s="17">
        <f t="shared" ref="C46:D49" si="9">C40*$C$9</f>
        <v>3838664.1410694248</v>
      </c>
      <c r="D46" s="17">
        <f t="shared" si="9"/>
        <v>5173728.1824360481</v>
      </c>
    </row>
    <row r="47" spans="1:26">
      <c r="A47" t="s">
        <v>599</v>
      </c>
      <c r="B47" s="17">
        <f>B41*$C$9</f>
        <v>26202247.938349668</v>
      </c>
      <c r="C47" s="17">
        <f t="shared" si="9"/>
        <v>4798330.1763367811</v>
      </c>
      <c r="D47" s="17">
        <f t="shared" si="9"/>
        <v>7760592.2736540716</v>
      </c>
    </row>
    <row r="48" spans="1:26">
      <c r="A48" t="s">
        <v>600</v>
      </c>
      <c r="B48" s="17">
        <f>B42*$C$10</f>
        <v>43794193.804792516</v>
      </c>
      <c r="C48" s="17">
        <f t="shared" si="9"/>
        <v>6215140.7354335124</v>
      </c>
      <c r="D48" s="17">
        <f t="shared" si="9"/>
        <v>8373597.1288162377</v>
      </c>
    </row>
    <row r="49" spans="1:4">
      <c r="A49" s="12" t="s">
        <v>601</v>
      </c>
      <c r="B49" s="17">
        <f>B43*$C$10</f>
        <v>54742742.255990639</v>
      </c>
      <c r="C49" s="17">
        <f t="shared" si="9"/>
        <v>7768925.9192918902</v>
      </c>
      <c r="D49" s="17">
        <f t="shared" si="9"/>
        <v>12560395.693224356</v>
      </c>
    </row>
    <row r="50" spans="1:4">
      <c r="A50" s="12"/>
    </row>
    <row r="51" spans="1:4">
      <c r="A51" s="4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6"/>
  <sheetViews>
    <sheetView topLeftCell="A5" workbookViewId="0">
      <pane xSplit="1" topLeftCell="V1" activePane="topRight" state="frozen"/>
      <selection pane="topRight" activeCell="Y12" sqref="Y12"/>
    </sheetView>
  </sheetViews>
  <sheetFormatPr baseColWidth="10" defaultRowHeight="15" x14ac:dyDescent="0"/>
  <cols>
    <col min="1" max="1" width="20.6640625" bestFit="1" customWidth="1"/>
    <col min="2" max="2" width="13.83203125" bestFit="1" customWidth="1"/>
    <col min="3" max="4" width="12.83203125" bestFit="1" customWidth="1"/>
    <col min="5" max="5" width="8.1640625" bestFit="1" customWidth="1"/>
    <col min="6" max="6" width="8.5" bestFit="1" customWidth="1"/>
    <col min="7" max="7" width="9.1640625" bestFit="1" customWidth="1"/>
    <col min="8" max="8" width="9.33203125" bestFit="1" customWidth="1"/>
    <col min="9" max="9" width="13.83203125" bestFit="1" customWidth="1"/>
    <col min="10" max="10" width="11.5" bestFit="1" customWidth="1"/>
    <col min="11" max="11" width="16.6640625" bestFit="1" customWidth="1"/>
    <col min="12" max="12" width="12.1640625" bestFit="1" customWidth="1"/>
    <col min="13" max="13" width="16.33203125" bestFit="1" customWidth="1"/>
    <col min="14" max="14" width="9.1640625" bestFit="1" customWidth="1"/>
    <col min="15" max="15" width="12.5" bestFit="1" customWidth="1"/>
    <col min="16" max="16" width="9" bestFit="1" customWidth="1"/>
    <col min="17" max="17" width="8.6640625" bestFit="1" customWidth="1"/>
    <col min="18" max="18" width="12.1640625" bestFit="1" customWidth="1"/>
    <col min="19" max="19" width="17.1640625" bestFit="1" customWidth="1"/>
    <col min="20" max="20" width="9.33203125" bestFit="1" customWidth="1"/>
    <col min="21" max="21" width="12.6640625" bestFit="1" customWidth="1"/>
    <col min="22" max="22" width="9.1640625" bestFit="1" customWidth="1"/>
    <col min="23" max="23" width="8.83203125" bestFit="1" customWidth="1"/>
    <col min="24" max="24" width="12.1640625" bestFit="1" customWidth="1"/>
    <col min="25" max="25" width="17.1640625" bestFit="1" customWidth="1"/>
    <col min="26" max="26" width="10.6640625" bestFit="1" customWidth="1"/>
  </cols>
  <sheetData>
    <row r="1" spans="1:26">
      <c r="B1" t="s">
        <v>580</v>
      </c>
      <c r="C1" t="s">
        <v>581</v>
      </c>
    </row>
    <row r="2" spans="1:26">
      <c r="A2" t="s">
        <v>571</v>
      </c>
      <c r="B2">
        <v>2.6</v>
      </c>
      <c r="C2">
        <f>B2/PlayerInfo!B2</f>
        <v>2.6</v>
      </c>
      <c r="E2" s="11"/>
    </row>
    <row r="3" spans="1:26">
      <c r="A3" t="s">
        <v>639</v>
      </c>
      <c r="B3">
        <f>B2/1.6</f>
        <v>1.625</v>
      </c>
      <c r="C3">
        <f>B2/(PlayerInfo!B2+PlayerInfo!B9)</f>
        <v>1.625</v>
      </c>
      <c r="E3" s="11"/>
    </row>
    <row r="4" spans="1:26">
      <c r="A4" t="s">
        <v>562</v>
      </c>
      <c r="B4" s="13">
        <v>0.03</v>
      </c>
      <c r="C4" s="13">
        <f>MIN(B4*PlayerInfo!B3,1)</f>
        <v>0.06</v>
      </c>
    </row>
    <row r="5" spans="1:26">
      <c r="A5" t="s">
        <v>563</v>
      </c>
      <c r="B5" s="13">
        <v>4.0000000000000001E-3</v>
      </c>
      <c r="C5" s="13">
        <f>MIN(B5*PlayerInfo!B4,1)</f>
        <v>8.0000000000000002E-3</v>
      </c>
    </row>
    <row r="6" spans="1:26">
      <c r="A6" t="s">
        <v>572</v>
      </c>
      <c r="B6" s="13">
        <v>0.02</v>
      </c>
      <c r="C6" s="13">
        <f>MIN(B6*PlayerInfo!B4,1)</f>
        <v>0.04</v>
      </c>
    </row>
    <row r="7" spans="1:26">
      <c r="A7" t="s">
        <v>579</v>
      </c>
      <c r="B7" s="15">
        <f>(1*(1-B4)*(1-B5))</f>
        <v>0.96611999999999998</v>
      </c>
      <c r="C7" s="15">
        <f>(1*(1-C4)*(1-C5))</f>
        <v>0.93247999999999998</v>
      </c>
    </row>
    <row r="8" spans="1:26">
      <c r="A8" t="s">
        <v>582</v>
      </c>
      <c r="B8" s="15">
        <f>(1*(1-B4)*(1-B6))</f>
        <v>0.9506</v>
      </c>
      <c r="C8" s="15">
        <f>(1*(1-C4)*(1-C6))</f>
        <v>0.90239999999999987</v>
      </c>
    </row>
    <row r="9" spans="1:26">
      <c r="A9" t="s">
        <v>597</v>
      </c>
      <c r="B9">
        <f>PlayerInfo!$B$8/B2</f>
        <v>1384.6153846153845</v>
      </c>
      <c r="C9">
        <f>PlayerInfo!$B$8/C2</f>
        <v>1384.6153846153845</v>
      </c>
    </row>
    <row r="10" spans="1:26">
      <c r="A10" t="s">
        <v>638</v>
      </c>
      <c r="B10">
        <f>PlayerInfo!$B$8/B3</f>
        <v>2215.3846153846152</v>
      </c>
      <c r="C10">
        <f>PlayerInfo!$B$8/C3</f>
        <v>2215.3846153846152</v>
      </c>
    </row>
    <row r="12" spans="1:26">
      <c r="A12" t="s">
        <v>568</v>
      </c>
      <c r="B12" t="s">
        <v>569</v>
      </c>
      <c r="C12" t="s">
        <v>573</v>
      </c>
      <c r="D12" t="s">
        <v>575</v>
      </c>
      <c r="E12" t="s">
        <v>574</v>
      </c>
      <c r="F12" t="s">
        <v>570</v>
      </c>
      <c r="G12" t="s">
        <v>562</v>
      </c>
      <c r="H12" t="s">
        <v>563</v>
      </c>
      <c r="I12" t="s">
        <v>572</v>
      </c>
      <c r="J12" t="s">
        <v>579</v>
      </c>
      <c r="K12" t="s">
        <v>582</v>
      </c>
      <c r="L12" t="s">
        <v>583</v>
      </c>
      <c r="M12" t="s">
        <v>584</v>
      </c>
      <c r="N12" t="s">
        <v>673</v>
      </c>
      <c r="O12" t="s">
        <v>676</v>
      </c>
      <c r="P12" t="s">
        <v>677</v>
      </c>
      <c r="Q12" t="s">
        <v>678</v>
      </c>
      <c r="R12" t="s">
        <v>679</v>
      </c>
      <c r="S12" t="s">
        <v>680</v>
      </c>
      <c r="T12" t="s">
        <v>681</v>
      </c>
      <c r="U12" t="s">
        <v>682</v>
      </c>
      <c r="V12" t="s">
        <v>683</v>
      </c>
      <c r="W12" t="s">
        <v>684</v>
      </c>
      <c r="X12" t="s">
        <v>685</v>
      </c>
      <c r="Y12" t="s">
        <v>690</v>
      </c>
      <c r="Z12" t="s">
        <v>585</v>
      </c>
    </row>
    <row r="13" spans="1:26">
      <c r="A13" s="4" t="s">
        <v>352</v>
      </c>
      <c r="B13">
        <f>EnemyInfoCasual!E161</f>
        <v>10800</v>
      </c>
      <c r="C13">
        <f>(B13+(IF(EnemyInfoCasual!I161=1,PlayerInfo!$B$5,0)))*(PlayerInfo!$B$1)*(EnemyInfoCasual!L161+1)</f>
        <v>17496</v>
      </c>
      <c r="D13">
        <f>(B13+(IF(EnemyInfoCasual!I161=1,PlayerInfo!$B$5,0))+PlayerInfo!$B$6)*(PlayerInfo!$B$1)*(EnemyInfoCasual!L161+1)*EnemyInfoCasual!H161</f>
        <v>17496</v>
      </c>
      <c r="E13">
        <f>(B13+(IF(EnemyInfoCasual!I161=1,PlayerInfo!$B$5,0))+PlayerInfo!$B$6+PlayerInfo!$B$7)*(PlayerInfo!$B$1)*(EnemyInfoCasual!L161+1)*1.2*EnemyInfoCasual!H161</f>
        <v>20995.200000000001</v>
      </c>
      <c r="F13" s="13">
        <f>(1-F$31)/18</f>
        <v>5.5E-2</v>
      </c>
      <c r="G13" s="13">
        <f>MIN((($B$4+(IF(EnemyInfoCasual!$C161=1,0.05,0))-($B$4*(IF(EnemyInfoCasual!$C161=1,0.05,0))))*PlayerInfo!$B$3)*EnemyInfoCasual!H161,1)</f>
        <v>0.157</v>
      </c>
      <c r="H13" s="13">
        <f>MIN((($B$5+(IF(EnemyInfoCasual!$C161=1,0.005,0))-($B$5*(IF(EnemyInfoCasual!$C161=1,0.005,0))))*PlayerInfo!$B$4)*EnemyInfoCasual!H161,1)</f>
        <v>1.7960000000000004E-2</v>
      </c>
      <c r="I13" s="13">
        <f>MIN((($B$6+(IF(EnemyInfoCasual!$C161=1,0.005,0))-($B$6*(IF(EnemyInfoCasual!$C161=1,0.005,0))))*PlayerInfo!$B$4)*EnemyInfoCasual!H161,1)</f>
        <v>4.9800000000000004E-2</v>
      </c>
      <c r="J13" s="13">
        <f>(1*(1-G13)*(1-H13))</f>
        <v>0.82785971999999997</v>
      </c>
      <c r="K13" s="14">
        <f>(1*(1-G13)*(1-I13))</f>
        <v>0.80101860000000003</v>
      </c>
      <c r="L13" s="16">
        <f>(J13*C13)+(G13*D13)+(H13*E13)</f>
        <v>17608.179453119999</v>
      </c>
      <c r="M13" s="16">
        <f>((K13*C13)+(G13*D13)+(I13*E13))*1.3</f>
        <v>23149.17070128</v>
      </c>
      <c r="N13" s="16">
        <f>EnemyInfoCasual!F161</f>
        <v>3320</v>
      </c>
      <c r="O13" s="16">
        <f>N13*PlayerInfo!$B$10</f>
        <v>3320</v>
      </c>
      <c r="P13" s="16">
        <f>N13*PlayerInfo!$B$10*1.2*EnemyInfoCasual!H161</f>
        <v>3984</v>
      </c>
      <c r="Q13" s="16">
        <f>N13*PlayerInfo!$B$10*1.2*1.5*EnemyInfoCasual!H161</f>
        <v>5976</v>
      </c>
      <c r="R13" s="16">
        <f>(J13*O13)+(G13*P13)+(H13*Q13)</f>
        <v>3481.3112303999997</v>
      </c>
      <c r="S13" s="16">
        <f>((K13*O13)+(G13*P13)+(I13*Q13))*1.6</f>
        <v>5731.9592832000017</v>
      </c>
      <c r="T13" s="16">
        <f>EnemyInfoCasual!G161</f>
        <v>5100</v>
      </c>
      <c r="U13" s="16">
        <f>T13*PlayerInfo!$B$11</f>
        <v>5100</v>
      </c>
      <c r="V13" s="16">
        <f>T13*PlayerInfo!$B$11*1.2*EnemyInfoCasual!H161</f>
        <v>6120</v>
      </c>
      <c r="W13" s="16">
        <f>T13*PlayerInfo!$B$11*1.2*1.5*EnemyInfoCasual!H161</f>
        <v>9180</v>
      </c>
      <c r="X13" s="16">
        <f>(J13*U13)+(G13*V13)+(H13*W13)</f>
        <v>5347.797372</v>
      </c>
      <c r="Y13" s="16">
        <f>((K13*U13)+(G13*V13)+(I13*W13))*1.6</f>
        <v>8805.1181759999999</v>
      </c>
    </row>
    <row r="14" spans="1:26">
      <c r="A14" s="4" t="s">
        <v>355</v>
      </c>
      <c r="B14">
        <f>EnemyInfoCasual!E162</f>
        <v>10900</v>
      </c>
      <c r="C14">
        <f>(B14+(IF(EnemyInfoCasual!I162=1,PlayerInfo!$B$5,0)))*(PlayerInfo!$B$1)*(EnemyInfoCasual!L162+1)</f>
        <v>17658</v>
      </c>
      <c r="D14">
        <f>(B14+(IF(EnemyInfoCasual!I162=1,PlayerInfo!$B$5,0))+PlayerInfo!$B$6)*(PlayerInfo!$B$1)*(EnemyInfoCasual!L162+1)*EnemyInfoCasual!H162</f>
        <v>17658</v>
      </c>
      <c r="E14">
        <f>(B14+(IF(EnemyInfoCasual!I162=1,PlayerInfo!$B$5,0))+PlayerInfo!$B$6+PlayerInfo!$B$7)*(PlayerInfo!$B$1)*(EnemyInfoCasual!L162+1)*1.2*EnemyInfoCasual!H162</f>
        <v>21189.599999999999</v>
      </c>
      <c r="F14" s="13">
        <f t="shared" ref="F14:F30" si="0">(1-F$31)/18</f>
        <v>5.5E-2</v>
      </c>
      <c r="G14" s="13">
        <f>MIN((($B$4+(IF(EnemyInfoCasual!$C162=1,0.05,0))-($B$4*(IF(EnemyInfoCasual!$C162=1,0.05,0))))*PlayerInfo!$B$3)*EnemyInfoCasual!H162,1)</f>
        <v>0.157</v>
      </c>
      <c r="H14" s="13">
        <f>MIN((($B$5+(IF(EnemyInfoCasual!$C162=1,0.005,0))-($B$5*(IF(EnemyInfoCasual!$C162=1,0.005,0))))*PlayerInfo!$B$4)*EnemyInfoCasual!H162,1)</f>
        <v>1.7960000000000004E-2</v>
      </c>
      <c r="I14" s="13">
        <f>MIN((($B$6+(IF(EnemyInfoCasual!$C162=1,0.005,0))-($B$6*(IF(EnemyInfoCasual!$C162=1,0.005,0))))*PlayerInfo!$B$4)*EnemyInfoCasual!H162,1)</f>
        <v>4.9800000000000004E-2</v>
      </c>
      <c r="J14" s="13">
        <f t="shared" ref="J14:J29" si="1">(1*(1-G14)*(1-H14))</f>
        <v>0.82785971999999997</v>
      </c>
      <c r="K14" s="14">
        <f t="shared" ref="K14:K29" si="2">(1*(1-G14)*(1-I14))</f>
        <v>0.80101860000000003</v>
      </c>
      <c r="L14" s="16">
        <f t="shared" ref="L14:L29" si="3">(J14*C14)+(G14*D14)+(H14*E14)</f>
        <v>17771.218151759997</v>
      </c>
      <c r="M14" s="16">
        <f t="shared" ref="M14:M29" si="4">((K14*C14)+(G14*D14)+(I14*E14))*1.3</f>
        <v>23363.514874440003</v>
      </c>
      <c r="N14" s="16">
        <f>EnemyInfoCasual!F162</f>
        <v>3360</v>
      </c>
      <c r="O14" s="16">
        <f>N14*PlayerInfo!$B$10</f>
        <v>3360</v>
      </c>
      <c r="P14" s="16">
        <f>N14*PlayerInfo!$B$10*1.2*EnemyInfoCasual!H162</f>
        <v>4032</v>
      </c>
      <c r="Q14" s="16">
        <f>N14*PlayerInfo!$B$10*1.2*1.5*EnemyInfoCasual!H162</f>
        <v>6048</v>
      </c>
      <c r="R14" s="16">
        <f t="shared" ref="R14:R31" si="5">(J14*O14)+(G14*P14)+(H14*Q14)</f>
        <v>3523.2547391999997</v>
      </c>
      <c r="S14" s="16">
        <f t="shared" ref="S14:S31" si="6">((K14*O14)+(G14*P14)+(I14*Q14))*1.6</f>
        <v>5801.0190336000005</v>
      </c>
      <c r="T14" s="16">
        <f>EnemyInfoCasual!G162</f>
        <v>5200</v>
      </c>
      <c r="U14" s="16">
        <f>T14*PlayerInfo!$B$11</f>
        <v>5200</v>
      </c>
      <c r="V14" s="16">
        <f>T14*PlayerInfo!$B$11*1.2*EnemyInfoCasual!H162</f>
        <v>6240</v>
      </c>
      <c r="W14" s="16">
        <f>T14*PlayerInfo!$B$11*1.2*1.5*EnemyInfoCasual!H162</f>
        <v>9360</v>
      </c>
      <c r="X14" s="16">
        <f t="shared" ref="X14:X31" si="7">(J14*U14)+(G14*V14)+(H14*W14)</f>
        <v>5452.6561439999996</v>
      </c>
      <c r="Y14" s="16">
        <f t="shared" ref="Y14:Y31" si="8">((K14*U14)+(G14*V14)+(I14*W14))*1.6</f>
        <v>8977.7675520000012</v>
      </c>
    </row>
    <row r="15" spans="1:26">
      <c r="A15" s="4" t="s">
        <v>359</v>
      </c>
      <c r="B15">
        <f>EnemyInfoCasual!E163</f>
        <v>11000</v>
      </c>
      <c r="C15">
        <f>(B15+(IF(EnemyInfoCasual!I163=1,PlayerInfo!$B$5,0)))*(PlayerInfo!$B$1)*(EnemyInfoCasual!L163+1)</f>
        <v>17820</v>
      </c>
      <c r="D15">
        <f>(B15+(IF(EnemyInfoCasual!I163=1,PlayerInfo!$B$5,0))+PlayerInfo!$B$6)*(PlayerInfo!$B$1)*(EnemyInfoCasual!L163+1)*EnemyInfoCasual!H163</f>
        <v>17820</v>
      </c>
      <c r="E15">
        <f>(B15+(IF(EnemyInfoCasual!I163=1,PlayerInfo!$B$5,0))+PlayerInfo!$B$6+PlayerInfo!$B$7)*(PlayerInfo!$B$1)*(EnemyInfoCasual!L163+1)*1.2*EnemyInfoCasual!H163</f>
        <v>21384</v>
      </c>
      <c r="F15" s="13">
        <f t="shared" si="0"/>
        <v>5.5E-2</v>
      </c>
      <c r="G15" s="13">
        <f>MIN((($B$4+(IF(EnemyInfoCasual!$C163=1,0.05,0))-($B$4*(IF(EnemyInfoCasual!$C163=1,0.05,0))))*PlayerInfo!$B$3)*EnemyInfoCasual!H163,1)</f>
        <v>0.157</v>
      </c>
      <c r="H15" s="13">
        <f>MIN((($B$5+(IF(EnemyInfoCasual!$C163=1,0.005,0))-($B$5*(IF(EnemyInfoCasual!$C163=1,0.005,0))))*PlayerInfo!$B$4)*EnemyInfoCasual!H163,1)</f>
        <v>1.7960000000000004E-2</v>
      </c>
      <c r="I15" s="13">
        <f>MIN((($B$6+(IF(EnemyInfoCasual!$C163=1,0.005,0))-($B$6*(IF(EnemyInfoCasual!$C163=1,0.005,0))))*PlayerInfo!$B$4)*EnemyInfoCasual!H163,1)</f>
        <v>4.9800000000000004E-2</v>
      </c>
      <c r="J15" s="13">
        <f t="shared" si="1"/>
        <v>0.82785971999999997</v>
      </c>
      <c r="K15" s="14">
        <f t="shared" si="2"/>
        <v>0.80101860000000003</v>
      </c>
      <c r="L15" s="16">
        <f t="shared" si="3"/>
        <v>17934.256850399997</v>
      </c>
      <c r="M15" s="16">
        <f t="shared" si="4"/>
        <v>23577.859047600003</v>
      </c>
      <c r="N15" s="16">
        <f>EnemyInfoCasual!F163</f>
        <v>3400</v>
      </c>
      <c r="O15" s="16">
        <f>N15*PlayerInfo!$B$10</f>
        <v>3400</v>
      </c>
      <c r="P15" s="16">
        <f>N15*PlayerInfo!$B$10*1.2*EnemyInfoCasual!H163</f>
        <v>4080</v>
      </c>
      <c r="Q15" s="16">
        <f>N15*PlayerInfo!$B$10*1.2*1.5*EnemyInfoCasual!H163</f>
        <v>6120</v>
      </c>
      <c r="R15" s="16">
        <f t="shared" si="5"/>
        <v>3565.1982479999997</v>
      </c>
      <c r="S15" s="16">
        <f t="shared" si="6"/>
        <v>5870.0787840000003</v>
      </c>
      <c r="T15" s="16">
        <f>EnemyInfoCasual!G163</f>
        <v>5300</v>
      </c>
      <c r="U15" s="16">
        <f>T15*PlayerInfo!$B$11</f>
        <v>5300</v>
      </c>
      <c r="V15" s="16">
        <f>T15*PlayerInfo!$B$11*1.2*EnemyInfoCasual!H163</f>
        <v>6360</v>
      </c>
      <c r="W15" s="16">
        <f>T15*PlayerInfo!$B$11*1.2*1.5*EnemyInfoCasual!H163</f>
        <v>9540</v>
      </c>
      <c r="X15" s="16">
        <f t="shared" si="7"/>
        <v>5557.5149159999992</v>
      </c>
      <c r="Y15" s="16">
        <f t="shared" si="8"/>
        <v>9150.4169279999987</v>
      </c>
    </row>
    <row r="16" spans="1:26">
      <c r="A16" s="4" t="s">
        <v>362</v>
      </c>
      <c r="B16">
        <f>EnemyInfoCasual!E164</f>
        <v>11200</v>
      </c>
      <c r="C16">
        <f>(B16+(IF(EnemyInfoCasual!I164=1,PlayerInfo!$B$5,0)))*(PlayerInfo!$B$1)*(EnemyInfoCasual!L164+1)</f>
        <v>18144</v>
      </c>
      <c r="D16">
        <f>(B16+(IF(EnemyInfoCasual!I164=1,PlayerInfo!$B$5,0))+PlayerInfo!$B$6)*(PlayerInfo!$B$1)*(EnemyInfoCasual!L164+1)*EnemyInfoCasual!H164</f>
        <v>18144</v>
      </c>
      <c r="E16">
        <f>(B16+(IF(EnemyInfoCasual!I164=1,PlayerInfo!$B$5,0))+PlayerInfo!$B$6+PlayerInfo!$B$7)*(PlayerInfo!$B$1)*(EnemyInfoCasual!L164+1)*1.2*EnemyInfoCasual!H164</f>
        <v>21772.799999999999</v>
      </c>
      <c r="F16" s="13">
        <f t="shared" si="0"/>
        <v>5.5E-2</v>
      </c>
      <c r="G16" s="13">
        <f>MIN((($B$4+(IF(EnemyInfoCasual!$C164=1,0.05,0))-($B$4*(IF(EnemyInfoCasual!$C164=1,0.05,0))))*PlayerInfo!$B$3)*EnemyInfoCasual!H164,1)</f>
        <v>0.157</v>
      </c>
      <c r="H16" s="13">
        <f>MIN((($B$5+(IF(EnemyInfoCasual!$C164=1,0.005,0))-($B$5*(IF(EnemyInfoCasual!$C164=1,0.005,0))))*PlayerInfo!$B$4)*EnemyInfoCasual!H164,1)</f>
        <v>1.7960000000000004E-2</v>
      </c>
      <c r="I16" s="13">
        <f>MIN((($B$6+(IF(EnemyInfoCasual!$C164=1,0.005,0))-($B$6*(IF(EnemyInfoCasual!$C164=1,0.005,0))))*PlayerInfo!$B$4)*EnemyInfoCasual!H164,1)</f>
        <v>4.9800000000000004E-2</v>
      </c>
      <c r="J16" s="13">
        <f t="shared" si="1"/>
        <v>0.82785971999999997</v>
      </c>
      <c r="K16" s="14">
        <f t="shared" si="2"/>
        <v>0.80101860000000003</v>
      </c>
      <c r="L16" s="16">
        <f t="shared" si="3"/>
        <v>18260.334247679999</v>
      </c>
      <c r="M16" s="16">
        <f t="shared" si="4"/>
        <v>24006.547393920002</v>
      </c>
      <c r="N16" s="16">
        <f>EnemyInfoCasual!F164</f>
        <v>3440</v>
      </c>
      <c r="O16" s="16">
        <f>N16*PlayerInfo!$B$10</f>
        <v>3440</v>
      </c>
      <c r="P16" s="16">
        <f>N16*PlayerInfo!$B$10*1.2*EnemyInfoCasual!H164</f>
        <v>4128</v>
      </c>
      <c r="Q16" s="16">
        <f>N16*PlayerInfo!$B$10*1.2*1.5*EnemyInfoCasual!H164</f>
        <v>6192</v>
      </c>
      <c r="R16" s="16">
        <f t="shared" si="5"/>
        <v>3607.1417568000002</v>
      </c>
      <c r="S16" s="16">
        <f t="shared" si="6"/>
        <v>5939.1385344000009</v>
      </c>
      <c r="T16" s="16">
        <f>EnemyInfoCasual!G164</f>
        <v>5400</v>
      </c>
      <c r="U16" s="16">
        <f>T16*PlayerInfo!$B$11</f>
        <v>5400</v>
      </c>
      <c r="V16" s="16">
        <f>T16*PlayerInfo!$B$11*1.2*EnemyInfoCasual!H164</f>
        <v>6480</v>
      </c>
      <c r="W16" s="16">
        <f>T16*PlayerInfo!$B$11*1.2*1.5*EnemyInfoCasual!H164</f>
        <v>9720</v>
      </c>
      <c r="X16" s="16">
        <f t="shared" si="7"/>
        <v>5662.3736879999997</v>
      </c>
      <c r="Y16" s="16">
        <f t="shared" si="8"/>
        <v>9323.0663039999981</v>
      </c>
    </row>
    <row r="17" spans="1:26">
      <c r="A17" s="4" t="s">
        <v>364</v>
      </c>
      <c r="B17">
        <f>EnemyInfoCasual!E165</f>
        <v>11300</v>
      </c>
      <c r="C17">
        <f>(B17+(IF(EnemyInfoCasual!I165=1,PlayerInfo!$B$5,0)))*(PlayerInfo!$B$1)*(EnemyInfoCasual!L165+1)</f>
        <v>18306</v>
      </c>
      <c r="D17">
        <f>(B17+(IF(EnemyInfoCasual!I165=1,PlayerInfo!$B$5,0))+PlayerInfo!$B$6)*(PlayerInfo!$B$1)*(EnemyInfoCasual!L165+1)*EnemyInfoCasual!H165</f>
        <v>18306</v>
      </c>
      <c r="E17">
        <f>(B17+(IF(EnemyInfoCasual!I165=1,PlayerInfo!$B$5,0))+PlayerInfo!$B$6+PlayerInfo!$B$7)*(PlayerInfo!$B$1)*(EnemyInfoCasual!L165+1)*1.2*EnemyInfoCasual!H165</f>
        <v>21967.200000000001</v>
      </c>
      <c r="F17" s="13">
        <f t="shared" si="0"/>
        <v>5.5E-2</v>
      </c>
      <c r="G17" s="13">
        <f>MIN((($B$4+(IF(EnemyInfoCasual!$C165=1,0.05,0))-($B$4*(IF(EnemyInfoCasual!$C165=1,0.05,0))))*PlayerInfo!$B$3)*EnemyInfoCasual!H165,1)</f>
        <v>0.157</v>
      </c>
      <c r="H17" s="13">
        <f>MIN((($B$5+(IF(EnemyInfoCasual!$C165=1,0.005,0))-($B$5*(IF(EnemyInfoCasual!$C165=1,0.005,0))))*PlayerInfo!$B$4)*EnemyInfoCasual!H165,1)</f>
        <v>1.7960000000000004E-2</v>
      </c>
      <c r="I17" s="13">
        <f>MIN((($B$6+(IF(EnemyInfoCasual!$C165=1,0.005,0))-($B$6*(IF(EnemyInfoCasual!$C165=1,0.005,0))))*PlayerInfo!$B$4)*EnemyInfoCasual!H165,1)</f>
        <v>4.9800000000000004E-2</v>
      </c>
      <c r="J17" s="13">
        <f t="shared" si="1"/>
        <v>0.82785971999999997</v>
      </c>
      <c r="K17" s="14">
        <f t="shared" si="2"/>
        <v>0.80101860000000003</v>
      </c>
      <c r="L17" s="16">
        <f t="shared" si="3"/>
        <v>18423.37294632</v>
      </c>
      <c r="M17" s="16">
        <f t="shared" si="4"/>
        <v>24220.891567080002</v>
      </c>
      <c r="N17" s="16">
        <f>EnemyInfoCasual!F165</f>
        <v>3480</v>
      </c>
      <c r="O17" s="16">
        <f>N17*PlayerInfo!$B$10</f>
        <v>3480</v>
      </c>
      <c r="P17" s="16">
        <f>N17*PlayerInfo!$B$10*1.2*EnemyInfoCasual!H165</f>
        <v>4176</v>
      </c>
      <c r="Q17" s="16">
        <f>N17*PlayerInfo!$B$10*1.2*1.5*EnemyInfoCasual!H165</f>
        <v>6264</v>
      </c>
      <c r="R17" s="16">
        <f t="shared" si="5"/>
        <v>3649.0852655999997</v>
      </c>
      <c r="S17" s="16">
        <f t="shared" si="6"/>
        <v>6008.1982848000007</v>
      </c>
      <c r="T17" s="16">
        <f>EnemyInfoCasual!G165</f>
        <v>5500</v>
      </c>
      <c r="U17" s="16">
        <f>T17*PlayerInfo!$B$11</f>
        <v>5500</v>
      </c>
      <c r="V17" s="16">
        <f>T17*PlayerInfo!$B$11*1.2*EnemyInfoCasual!H165</f>
        <v>6600</v>
      </c>
      <c r="W17" s="16">
        <f>T17*PlayerInfo!$B$11*1.2*1.5*EnemyInfoCasual!H165</f>
        <v>9900</v>
      </c>
      <c r="X17" s="16">
        <f t="shared" si="7"/>
        <v>5767.2324599999993</v>
      </c>
      <c r="Y17" s="16">
        <f t="shared" si="8"/>
        <v>9495.7156800000012</v>
      </c>
    </row>
    <row r="18" spans="1:26">
      <c r="A18" s="4" t="s">
        <v>368</v>
      </c>
      <c r="B18">
        <f>EnemyInfoCasual!E166</f>
        <v>11400</v>
      </c>
      <c r="C18">
        <f>(B18+(IF(EnemyInfoCasual!I166=1,PlayerInfo!$B$5,0)))*(PlayerInfo!$B$1)*(EnemyInfoCasual!L166+1)</f>
        <v>18468</v>
      </c>
      <c r="D18">
        <f>(B18+(IF(EnemyInfoCasual!I166=1,PlayerInfo!$B$5,0))+PlayerInfo!$B$6)*(PlayerInfo!$B$1)*(EnemyInfoCasual!L166+1)*EnemyInfoCasual!H166</f>
        <v>18468</v>
      </c>
      <c r="E18">
        <f>(B18+(IF(EnemyInfoCasual!I166=1,PlayerInfo!$B$5,0))+PlayerInfo!$B$6+PlayerInfo!$B$7)*(PlayerInfo!$B$1)*(EnemyInfoCasual!L166+1)*1.2*EnemyInfoCasual!H166</f>
        <v>22161.599999999999</v>
      </c>
      <c r="F18" s="13">
        <f t="shared" si="0"/>
        <v>5.5E-2</v>
      </c>
      <c r="G18" s="13">
        <f>MIN((($B$4+(IF(EnemyInfoCasual!$C166=1,0.05,0))-($B$4*(IF(EnemyInfoCasual!$C166=1,0.05,0))))*PlayerInfo!$B$3)*EnemyInfoCasual!H166,1)</f>
        <v>0.157</v>
      </c>
      <c r="H18" s="13">
        <f>MIN((($B$5+(IF(EnemyInfoCasual!$C166=1,0.005,0))-($B$5*(IF(EnemyInfoCasual!$C166=1,0.005,0))))*PlayerInfo!$B$4)*EnemyInfoCasual!H166,1)</f>
        <v>1.7960000000000004E-2</v>
      </c>
      <c r="I18" s="13">
        <f>MIN((($B$6+(IF(EnemyInfoCasual!$C166=1,0.005,0))-($B$6*(IF(EnemyInfoCasual!$C166=1,0.005,0))))*PlayerInfo!$B$4)*EnemyInfoCasual!H166,1)</f>
        <v>4.9800000000000004E-2</v>
      </c>
      <c r="J18" s="13">
        <f t="shared" si="1"/>
        <v>0.82785971999999997</v>
      </c>
      <c r="K18" s="14">
        <f t="shared" si="2"/>
        <v>0.80101860000000003</v>
      </c>
      <c r="L18" s="16">
        <f t="shared" si="3"/>
        <v>18586.411644960001</v>
      </c>
      <c r="M18" s="16">
        <f t="shared" si="4"/>
        <v>24435.235740240005</v>
      </c>
      <c r="N18" s="16">
        <f>EnemyInfoCasual!F166</f>
        <v>3520</v>
      </c>
      <c r="O18" s="16">
        <f>N18*PlayerInfo!$B$10</f>
        <v>3520</v>
      </c>
      <c r="P18" s="16">
        <f>N18*PlayerInfo!$B$10*1.2*EnemyInfoCasual!H166</f>
        <v>4224</v>
      </c>
      <c r="Q18" s="16">
        <f>N18*PlayerInfo!$B$10*1.2*1.5*EnemyInfoCasual!H166</f>
        <v>6336</v>
      </c>
      <c r="R18" s="16">
        <f t="shared" si="5"/>
        <v>3691.0287743999997</v>
      </c>
      <c r="S18" s="16">
        <f t="shared" si="6"/>
        <v>6077.2580352000004</v>
      </c>
      <c r="T18" s="16">
        <f>EnemyInfoCasual!G166</f>
        <v>5600</v>
      </c>
      <c r="U18" s="16">
        <f>T18*PlayerInfo!$B$11</f>
        <v>5600</v>
      </c>
      <c r="V18" s="16">
        <f>T18*PlayerInfo!$B$11*1.2*EnemyInfoCasual!H166</f>
        <v>6720</v>
      </c>
      <c r="W18" s="16">
        <f>T18*PlayerInfo!$B$11*1.2*1.5*EnemyInfoCasual!H166</f>
        <v>10080</v>
      </c>
      <c r="X18" s="16">
        <f t="shared" si="7"/>
        <v>5872.0912319999998</v>
      </c>
      <c r="Y18" s="16">
        <f t="shared" si="8"/>
        <v>9668.3650560000005</v>
      </c>
    </row>
    <row r="19" spans="1:26">
      <c r="A19" s="4" t="s">
        <v>371</v>
      </c>
      <c r="B19">
        <f>EnemyInfoCasual!E167</f>
        <v>11500</v>
      </c>
      <c r="C19">
        <f>(B19+(IF(EnemyInfoCasual!I167=1,PlayerInfo!$B$5,0)))*(PlayerInfo!$B$1)*(EnemyInfoCasual!L167+1)</f>
        <v>18630</v>
      </c>
      <c r="D19">
        <f>(B19+(IF(EnemyInfoCasual!I167=1,PlayerInfo!$B$5,0))+PlayerInfo!$B$6)*(PlayerInfo!$B$1)*(EnemyInfoCasual!L167+1)*EnemyInfoCasual!H167</f>
        <v>18630</v>
      </c>
      <c r="E19">
        <f>(B19+(IF(EnemyInfoCasual!I167=1,PlayerInfo!$B$5,0))+PlayerInfo!$B$6+PlayerInfo!$B$7)*(PlayerInfo!$B$1)*(EnemyInfoCasual!L167+1)*1.2*EnemyInfoCasual!H167</f>
        <v>22356</v>
      </c>
      <c r="F19" s="13">
        <f t="shared" si="0"/>
        <v>5.5E-2</v>
      </c>
      <c r="G19" s="13">
        <f>MIN((($B$4+(IF(EnemyInfoCasual!$C167=1,0.05,0))-($B$4*(IF(EnemyInfoCasual!$C167=1,0.05,0))))*PlayerInfo!$B$3)*EnemyInfoCasual!H167,1)</f>
        <v>0.157</v>
      </c>
      <c r="H19" s="13">
        <f>MIN((($B$5+(IF(EnemyInfoCasual!$C167=1,0.005,0))-($B$5*(IF(EnemyInfoCasual!$C167=1,0.005,0))))*PlayerInfo!$B$4)*EnemyInfoCasual!H167,1)</f>
        <v>1.7960000000000004E-2</v>
      </c>
      <c r="I19" s="13">
        <f>MIN((($B$6+(IF(EnemyInfoCasual!$C167=1,0.005,0))-($B$6*(IF(EnemyInfoCasual!$C167=1,0.005,0))))*PlayerInfo!$B$4)*EnemyInfoCasual!H167,1)</f>
        <v>4.9800000000000004E-2</v>
      </c>
      <c r="J19" s="13">
        <f t="shared" si="1"/>
        <v>0.82785971999999997</v>
      </c>
      <c r="K19" s="14">
        <f t="shared" si="2"/>
        <v>0.80101860000000003</v>
      </c>
      <c r="L19" s="16">
        <f t="shared" si="3"/>
        <v>18749.450343600001</v>
      </c>
      <c r="M19" s="16">
        <f t="shared" si="4"/>
        <v>24649.579913400001</v>
      </c>
      <c r="N19" s="16">
        <f>EnemyInfoCasual!F167</f>
        <v>3560</v>
      </c>
      <c r="O19" s="16">
        <f>N19*PlayerInfo!$B$10</f>
        <v>3560</v>
      </c>
      <c r="P19" s="16">
        <f>N19*PlayerInfo!$B$10*1.2*EnemyInfoCasual!H167</f>
        <v>4272</v>
      </c>
      <c r="Q19" s="16">
        <f>N19*PlayerInfo!$B$10*1.2*1.5*EnemyInfoCasual!H167</f>
        <v>6408</v>
      </c>
      <c r="R19" s="16">
        <f t="shared" si="5"/>
        <v>3732.9722832000002</v>
      </c>
      <c r="S19" s="16">
        <f t="shared" si="6"/>
        <v>6146.3177856000002</v>
      </c>
      <c r="T19" s="16">
        <f>EnemyInfoCasual!G167</f>
        <v>5700</v>
      </c>
      <c r="U19" s="16">
        <f>T19*PlayerInfo!$B$11</f>
        <v>5700</v>
      </c>
      <c r="V19" s="16">
        <f>T19*PlayerInfo!$B$11*1.2*EnemyInfoCasual!H167</f>
        <v>6840</v>
      </c>
      <c r="W19" s="16">
        <f>T19*PlayerInfo!$B$11*1.2*1.5*EnemyInfoCasual!H167</f>
        <v>10260</v>
      </c>
      <c r="X19" s="16">
        <f t="shared" si="7"/>
        <v>5976.9500039999994</v>
      </c>
      <c r="Y19" s="16">
        <f t="shared" si="8"/>
        <v>9841.0144320000018</v>
      </c>
    </row>
    <row r="20" spans="1:26">
      <c r="A20" s="4" t="s">
        <v>373</v>
      </c>
      <c r="B20">
        <f>EnemyInfoCasual!E168</f>
        <v>11700</v>
      </c>
      <c r="C20">
        <f>(B20+(IF(EnemyInfoCasual!I168=1,PlayerInfo!$B$5,0)))*(PlayerInfo!$B$1)*(EnemyInfoCasual!L168+1)</f>
        <v>18954</v>
      </c>
      <c r="D20">
        <f>(B20+(IF(EnemyInfoCasual!I168=1,PlayerInfo!$B$5,0))+PlayerInfo!$B$6)*(PlayerInfo!$B$1)*(EnemyInfoCasual!L168+1)*EnemyInfoCasual!H168</f>
        <v>18954</v>
      </c>
      <c r="E20">
        <f>(B20+(IF(EnemyInfoCasual!I168=1,PlayerInfo!$B$5,0))+PlayerInfo!$B$6+PlayerInfo!$B$7)*(PlayerInfo!$B$1)*(EnemyInfoCasual!L168+1)*1.2*EnemyInfoCasual!H168</f>
        <v>22744.799999999999</v>
      </c>
      <c r="F20" s="13">
        <f t="shared" si="0"/>
        <v>5.5E-2</v>
      </c>
      <c r="G20" s="13">
        <f>MIN((($B$4+(IF(EnemyInfoCasual!$C168=1,0.05,0))-($B$4*(IF(EnemyInfoCasual!$C168=1,0.05,0))))*PlayerInfo!$B$3)*EnemyInfoCasual!H168,1)</f>
        <v>0.157</v>
      </c>
      <c r="H20" s="13">
        <f>MIN((($B$5+(IF(EnemyInfoCasual!$C168=1,0.005,0))-($B$5*(IF(EnemyInfoCasual!$C168=1,0.005,0))))*PlayerInfo!$B$4)*EnemyInfoCasual!H168,1)</f>
        <v>1.7960000000000004E-2</v>
      </c>
      <c r="I20" s="13">
        <f>MIN((($B$6+(IF(EnemyInfoCasual!$C168=1,0.005,0))-($B$6*(IF(EnemyInfoCasual!$C168=1,0.005,0))))*PlayerInfo!$B$4)*EnemyInfoCasual!H168,1)</f>
        <v>4.9800000000000004E-2</v>
      </c>
      <c r="J20" s="13">
        <f t="shared" si="1"/>
        <v>0.82785971999999997</v>
      </c>
      <c r="K20" s="14">
        <f t="shared" si="2"/>
        <v>0.80101860000000003</v>
      </c>
      <c r="L20" s="16">
        <f t="shared" si="3"/>
        <v>19075.527740879999</v>
      </c>
      <c r="M20" s="16">
        <f t="shared" si="4"/>
        <v>25078.268259720004</v>
      </c>
      <c r="N20" s="16">
        <f>EnemyInfoCasual!F168</f>
        <v>3600</v>
      </c>
      <c r="O20" s="16">
        <f>N20*PlayerInfo!$B$10</f>
        <v>3600</v>
      </c>
      <c r="P20" s="16">
        <f>N20*PlayerInfo!$B$10*1.2*EnemyInfoCasual!H168</f>
        <v>4320</v>
      </c>
      <c r="Q20" s="16">
        <f>N20*PlayerInfo!$B$10*1.2*1.5*EnemyInfoCasual!H168</f>
        <v>6480</v>
      </c>
      <c r="R20" s="16">
        <f t="shared" si="5"/>
        <v>3774.9157919999998</v>
      </c>
      <c r="S20" s="16">
        <f t="shared" si="6"/>
        <v>6215.3775360000009</v>
      </c>
      <c r="T20" s="16">
        <f>EnemyInfoCasual!G168</f>
        <v>5800</v>
      </c>
      <c r="U20" s="16">
        <f>T20*PlayerInfo!$B$11</f>
        <v>5800</v>
      </c>
      <c r="V20" s="16">
        <f>T20*PlayerInfo!$B$11*1.2*EnemyInfoCasual!H168</f>
        <v>6960</v>
      </c>
      <c r="W20" s="16">
        <f>T20*PlayerInfo!$B$11*1.2*1.5*EnemyInfoCasual!H168</f>
        <v>10440</v>
      </c>
      <c r="X20" s="16">
        <f t="shared" si="7"/>
        <v>6081.8087760000008</v>
      </c>
      <c r="Y20" s="16">
        <f t="shared" si="8"/>
        <v>10013.663808000001</v>
      </c>
    </row>
    <row r="21" spans="1:26">
      <c r="A21" s="4" t="s">
        <v>375</v>
      </c>
      <c r="B21">
        <f>EnemyInfoCasual!E169</f>
        <v>11800</v>
      </c>
      <c r="C21">
        <f>(B21+(IF(EnemyInfoCasual!I169=1,PlayerInfo!$B$5,0)))*(PlayerInfo!$B$1)*(EnemyInfoCasual!L169+1)</f>
        <v>19116</v>
      </c>
      <c r="D21">
        <f>(B21+(IF(EnemyInfoCasual!I169=1,PlayerInfo!$B$5,0))+PlayerInfo!$B$6)*(PlayerInfo!$B$1)*(EnemyInfoCasual!L169+1)*EnemyInfoCasual!H169</f>
        <v>19116</v>
      </c>
      <c r="E21">
        <f>(B21+(IF(EnemyInfoCasual!I169=1,PlayerInfo!$B$5,0))+PlayerInfo!$B$6+PlayerInfo!$B$7)*(PlayerInfo!$B$1)*(EnemyInfoCasual!L169+1)*1.2*EnemyInfoCasual!H169</f>
        <v>22939.200000000001</v>
      </c>
      <c r="F21" s="13">
        <f t="shared" si="0"/>
        <v>5.5E-2</v>
      </c>
      <c r="G21" s="13">
        <f>MIN((($B$4+(IF(EnemyInfoCasual!$C169=1,0.05,0))-($B$4*(IF(EnemyInfoCasual!$C169=1,0.05,0))))*PlayerInfo!$B$3)*EnemyInfoCasual!H169,1)</f>
        <v>0.157</v>
      </c>
      <c r="H21" s="13">
        <f>MIN((($B$5+(IF(EnemyInfoCasual!$C169=1,0.005,0))-($B$5*(IF(EnemyInfoCasual!$C169=1,0.005,0))))*PlayerInfo!$B$4)*EnemyInfoCasual!H169,1)</f>
        <v>1.7960000000000004E-2</v>
      </c>
      <c r="I21" s="13">
        <f>MIN((($B$6+(IF(EnemyInfoCasual!$C169=1,0.005,0))-($B$6*(IF(EnemyInfoCasual!$C169=1,0.005,0))))*PlayerInfo!$B$4)*EnemyInfoCasual!H169,1)</f>
        <v>4.9800000000000004E-2</v>
      </c>
      <c r="J21" s="13">
        <f t="shared" si="1"/>
        <v>0.82785971999999997</v>
      </c>
      <c r="K21" s="14">
        <f t="shared" si="2"/>
        <v>0.80101860000000003</v>
      </c>
      <c r="L21" s="16">
        <f t="shared" si="3"/>
        <v>19238.56643952</v>
      </c>
      <c r="M21" s="16">
        <f t="shared" si="4"/>
        <v>25292.61243288</v>
      </c>
      <c r="N21" s="16">
        <f>EnemyInfoCasual!F169</f>
        <v>3640</v>
      </c>
      <c r="O21" s="16">
        <f>N21*PlayerInfo!$B$10</f>
        <v>3640</v>
      </c>
      <c r="P21" s="16">
        <f>N21*PlayerInfo!$B$10*1.2*EnemyInfoCasual!H169</f>
        <v>4368</v>
      </c>
      <c r="Q21" s="16">
        <f>N21*PlayerInfo!$B$10*1.2*1.5*EnemyInfoCasual!H169</f>
        <v>6552</v>
      </c>
      <c r="R21" s="16">
        <f t="shared" si="5"/>
        <v>3816.8593007999998</v>
      </c>
      <c r="S21" s="16">
        <f t="shared" si="6"/>
        <v>6284.4372863999997</v>
      </c>
      <c r="T21" s="16">
        <f>EnemyInfoCasual!G169</f>
        <v>5900</v>
      </c>
      <c r="U21" s="16">
        <f>T21*PlayerInfo!$B$11</f>
        <v>5900</v>
      </c>
      <c r="V21" s="16">
        <f>T21*PlayerInfo!$B$11*1.2*EnemyInfoCasual!H169</f>
        <v>7080</v>
      </c>
      <c r="W21" s="16">
        <f>T21*PlayerInfo!$B$11*1.2*1.5*EnemyInfoCasual!H169</f>
        <v>10620</v>
      </c>
      <c r="X21" s="16">
        <f t="shared" si="7"/>
        <v>6186.6675480000004</v>
      </c>
      <c r="Y21" s="16">
        <f t="shared" si="8"/>
        <v>10186.313184000002</v>
      </c>
    </row>
    <row r="22" spans="1:26">
      <c r="A22" s="4" t="s">
        <v>378</v>
      </c>
      <c r="B22">
        <f>EnemyInfoCasual!E170</f>
        <v>11900</v>
      </c>
      <c r="C22">
        <f>(B22+(IF(EnemyInfoCasual!I170=1,PlayerInfo!$B$5,0)))*(PlayerInfo!$B$1)*(EnemyInfoCasual!L170+1)</f>
        <v>19278</v>
      </c>
      <c r="D22">
        <f>(B22+(IF(EnemyInfoCasual!I170=1,PlayerInfo!$B$5,0))+PlayerInfo!$B$6)*(PlayerInfo!$B$1)*(EnemyInfoCasual!L170+1)*EnemyInfoCasual!H170</f>
        <v>19278</v>
      </c>
      <c r="E22">
        <f>(B22+(IF(EnemyInfoCasual!I170=1,PlayerInfo!$B$5,0))+PlayerInfo!$B$6+PlayerInfo!$B$7)*(PlayerInfo!$B$1)*(EnemyInfoCasual!L170+1)*1.2*EnemyInfoCasual!H170</f>
        <v>23133.599999999999</v>
      </c>
      <c r="F22" s="13">
        <f t="shared" si="0"/>
        <v>5.5E-2</v>
      </c>
      <c r="G22" s="13">
        <f>MIN((($B$4+(IF(EnemyInfoCasual!$C170=1,0.05,0))-($B$4*(IF(EnemyInfoCasual!$C170=1,0.05,0))))*PlayerInfo!$B$3)*EnemyInfoCasual!H170,1)</f>
        <v>0.157</v>
      </c>
      <c r="H22" s="13">
        <f>MIN((($B$5+(IF(EnemyInfoCasual!$C170=1,0.005,0))-($B$5*(IF(EnemyInfoCasual!$C170=1,0.005,0))))*PlayerInfo!$B$4)*EnemyInfoCasual!H170,1)</f>
        <v>1.7960000000000004E-2</v>
      </c>
      <c r="I22" s="13">
        <f>MIN((($B$6+(IF(EnemyInfoCasual!$C170=1,0.005,0))-($B$6*(IF(EnemyInfoCasual!$C170=1,0.005,0))))*PlayerInfo!$B$4)*EnemyInfoCasual!H170,1)</f>
        <v>4.9800000000000004E-2</v>
      </c>
      <c r="J22" s="13">
        <f t="shared" si="1"/>
        <v>0.82785971999999997</v>
      </c>
      <c r="K22" s="14">
        <f t="shared" si="2"/>
        <v>0.80101860000000003</v>
      </c>
      <c r="L22" s="16">
        <f t="shared" si="3"/>
        <v>19401.605138160001</v>
      </c>
      <c r="M22" s="16">
        <f t="shared" si="4"/>
        <v>25506.956606039999</v>
      </c>
      <c r="N22" s="16">
        <f>EnemyInfoCasual!F170</f>
        <v>3670</v>
      </c>
      <c r="O22" s="16">
        <f>N22*PlayerInfo!$B$10</f>
        <v>3670</v>
      </c>
      <c r="P22" s="16">
        <f>N22*PlayerInfo!$B$10*1.2*EnemyInfoCasual!H170</f>
        <v>4404</v>
      </c>
      <c r="Q22" s="16">
        <f>N22*PlayerInfo!$B$10*1.2*1.5*EnemyInfoCasual!H170</f>
        <v>6606</v>
      </c>
      <c r="R22" s="16">
        <f t="shared" si="5"/>
        <v>3848.3169323999996</v>
      </c>
      <c r="S22" s="16">
        <f t="shared" si="6"/>
        <v>6336.2320992000004</v>
      </c>
      <c r="T22" s="16">
        <f>EnemyInfoCasual!G170</f>
        <v>6000</v>
      </c>
      <c r="U22" s="16">
        <f>T22*PlayerInfo!$B$11</f>
        <v>6000</v>
      </c>
      <c r="V22" s="16">
        <f>T22*PlayerInfo!$B$11*1.2*EnemyInfoCasual!H170</f>
        <v>7200</v>
      </c>
      <c r="W22" s="16">
        <f>T22*PlayerInfo!$B$11*1.2*1.5*EnemyInfoCasual!H170</f>
        <v>10800</v>
      </c>
      <c r="X22" s="16">
        <f t="shared" si="7"/>
        <v>6291.5263199999999</v>
      </c>
      <c r="Y22" s="16">
        <f t="shared" si="8"/>
        <v>10358.96256</v>
      </c>
    </row>
    <row r="23" spans="1:26">
      <c r="A23" s="4" t="s">
        <v>384</v>
      </c>
      <c r="B23">
        <f>EnemyInfoCasual!E171</f>
        <v>12000</v>
      </c>
      <c r="C23">
        <f>(B23+(IF(EnemyInfoCasual!I171=1,PlayerInfo!$B$5,0)))*(PlayerInfo!$B$1)*(EnemyInfoCasual!L171+1)</f>
        <v>19440</v>
      </c>
      <c r="D23">
        <f>(B23+(IF(EnemyInfoCasual!I171=1,PlayerInfo!$B$5,0))+PlayerInfo!$B$6)*(PlayerInfo!$B$1)*(EnemyInfoCasual!L171+1)*EnemyInfoCasual!H171</f>
        <v>19440</v>
      </c>
      <c r="E23">
        <f>(B23+(IF(EnemyInfoCasual!I171=1,PlayerInfo!$B$5,0))+PlayerInfo!$B$6+PlayerInfo!$B$7)*(PlayerInfo!$B$1)*(EnemyInfoCasual!L171+1)*1.2*EnemyInfoCasual!H171</f>
        <v>23328</v>
      </c>
      <c r="F23" s="13">
        <f t="shared" si="0"/>
        <v>5.5E-2</v>
      </c>
      <c r="G23" s="13">
        <f>MIN((($B$4+(IF(EnemyInfoCasual!$C171=1,0.05,0))-($B$4*(IF(EnemyInfoCasual!$C171=1,0.05,0))))*PlayerInfo!$B$3)*EnemyInfoCasual!H171,1)</f>
        <v>0.157</v>
      </c>
      <c r="H23" s="13">
        <f>MIN((($B$5+(IF(EnemyInfoCasual!$C171=1,0.005,0))-($B$5*(IF(EnemyInfoCasual!$C171=1,0.005,0))))*PlayerInfo!$B$4)*EnemyInfoCasual!H171,1)</f>
        <v>1.7960000000000004E-2</v>
      </c>
      <c r="I23" s="13">
        <f>MIN((($B$6+(IF(EnemyInfoCasual!$C171=1,0.005,0))-($B$6*(IF(EnemyInfoCasual!$C171=1,0.005,0))))*PlayerInfo!$B$4)*EnemyInfoCasual!H171,1)</f>
        <v>4.9800000000000004E-2</v>
      </c>
      <c r="J23" s="13">
        <f t="shared" si="1"/>
        <v>0.82785971999999997</v>
      </c>
      <c r="K23" s="14">
        <f t="shared" si="2"/>
        <v>0.80101860000000003</v>
      </c>
      <c r="L23" s="16">
        <f t="shared" si="3"/>
        <v>19564.643836800002</v>
      </c>
      <c r="M23" s="16">
        <f t="shared" si="4"/>
        <v>25721.300779200006</v>
      </c>
      <c r="N23" s="16">
        <f>EnemyInfoCasual!F171</f>
        <v>3710</v>
      </c>
      <c r="O23" s="16">
        <f>N23*PlayerInfo!$B$10</f>
        <v>3710</v>
      </c>
      <c r="P23" s="16">
        <f>N23*PlayerInfo!$B$10*1.2*EnemyInfoCasual!H171</f>
        <v>4452</v>
      </c>
      <c r="Q23" s="16">
        <f>N23*PlayerInfo!$B$10*1.2*1.5*EnemyInfoCasual!H171</f>
        <v>6678</v>
      </c>
      <c r="R23" s="16">
        <f t="shared" si="5"/>
        <v>3890.2604412000001</v>
      </c>
      <c r="S23" s="16">
        <f t="shared" si="6"/>
        <v>6405.2918496000011</v>
      </c>
      <c r="T23" s="16">
        <f>EnemyInfoCasual!G171</f>
        <v>6100</v>
      </c>
      <c r="U23" s="16">
        <f>T23*PlayerInfo!$B$11</f>
        <v>6100</v>
      </c>
      <c r="V23" s="16">
        <f>T23*PlayerInfo!$B$11*1.2*EnemyInfoCasual!H171</f>
        <v>7320</v>
      </c>
      <c r="W23" s="16">
        <f>T23*PlayerInfo!$B$11*1.2*1.5*EnemyInfoCasual!H171</f>
        <v>10980</v>
      </c>
      <c r="X23" s="16">
        <f t="shared" si="7"/>
        <v>6396.3850919999995</v>
      </c>
      <c r="Y23" s="16">
        <f t="shared" si="8"/>
        <v>10531.611936000001</v>
      </c>
    </row>
    <row r="24" spans="1:26">
      <c r="A24" s="4" t="s">
        <v>386</v>
      </c>
      <c r="B24">
        <f>EnemyInfoCasual!E172</f>
        <v>12100</v>
      </c>
      <c r="C24">
        <f>(B24+(IF(EnemyInfoCasual!I172=1,PlayerInfo!$B$5,0)))*(PlayerInfo!$B$1)*(EnemyInfoCasual!L172+1)</f>
        <v>19602</v>
      </c>
      <c r="D24">
        <f>(B24+(IF(EnemyInfoCasual!I172=1,PlayerInfo!$B$5,0))+PlayerInfo!$B$6)*(PlayerInfo!$B$1)*(EnemyInfoCasual!L172+1)*EnemyInfoCasual!H172</f>
        <v>19602</v>
      </c>
      <c r="E24">
        <f>(B24+(IF(EnemyInfoCasual!I172=1,PlayerInfo!$B$5,0))+PlayerInfo!$B$6+PlayerInfo!$B$7)*(PlayerInfo!$B$1)*(EnemyInfoCasual!L172+1)*1.2*EnemyInfoCasual!H172</f>
        <v>23522.399999999998</v>
      </c>
      <c r="F24" s="13">
        <f t="shared" si="0"/>
        <v>5.5E-2</v>
      </c>
      <c r="G24" s="13">
        <f>MIN((($B$4+(IF(EnemyInfoCasual!$C172=1,0.05,0))-($B$4*(IF(EnemyInfoCasual!$C172=1,0.05,0))))*PlayerInfo!$B$3)*EnemyInfoCasual!H172,1)</f>
        <v>0.157</v>
      </c>
      <c r="H24" s="13">
        <f>MIN((($B$5+(IF(EnemyInfoCasual!$C172=1,0.005,0))-($B$5*(IF(EnemyInfoCasual!$C172=1,0.005,0))))*PlayerInfo!$B$4)*EnemyInfoCasual!H172,1)</f>
        <v>1.7960000000000004E-2</v>
      </c>
      <c r="I24" s="13">
        <f>MIN((($B$6+(IF(EnemyInfoCasual!$C172=1,0.005,0))-($B$6*(IF(EnemyInfoCasual!$C172=1,0.005,0))))*PlayerInfo!$B$4)*EnemyInfoCasual!H172,1)</f>
        <v>4.9800000000000004E-2</v>
      </c>
      <c r="J24" s="13">
        <f t="shared" si="1"/>
        <v>0.82785971999999997</v>
      </c>
      <c r="K24" s="14">
        <f t="shared" si="2"/>
        <v>0.80101860000000003</v>
      </c>
      <c r="L24" s="16">
        <f t="shared" si="3"/>
        <v>19727.682535439999</v>
      </c>
      <c r="M24" s="16">
        <f t="shared" si="4"/>
        <v>25935.644952360002</v>
      </c>
      <c r="N24" s="16">
        <f>EnemyInfoCasual!F172</f>
        <v>3750</v>
      </c>
      <c r="O24" s="16">
        <f>N24*PlayerInfo!$B$10</f>
        <v>3750</v>
      </c>
      <c r="P24" s="16">
        <f>N24*PlayerInfo!$B$10*1.2*EnemyInfoCasual!H172</f>
        <v>4500</v>
      </c>
      <c r="Q24" s="16">
        <f>N24*PlayerInfo!$B$10*1.2*1.5*EnemyInfoCasual!H172</f>
        <v>6750</v>
      </c>
      <c r="R24" s="16">
        <f t="shared" si="5"/>
        <v>3932.2039500000001</v>
      </c>
      <c r="S24" s="16">
        <f t="shared" si="6"/>
        <v>6474.3516000000009</v>
      </c>
      <c r="T24" s="16">
        <f>EnemyInfoCasual!G172</f>
        <v>6200</v>
      </c>
      <c r="U24" s="16">
        <f>T24*PlayerInfo!$B$11</f>
        <v>6200</v>
      </c>
      <c r="V24" s="16">
        <f>T24*PlayerInfo!$B$11*1.2*EnemyInfoCasual!H172</f>
        <v>7440</v>
      </c>
      <c r="W24" s="16">
        <f>T24*PlayerInfo!$B$11*1.2*1.5*EnemyInfoCasual!H172</f>
        <v>11160</v>
      </c>
      <c r="X24" s="16">
        <f t="shared" si="7"/>
        <v>6501.243864</v>
      </c>
      <c r="Y24" s="16">
        <f t="shared" si="8"/>
        <v>10704.261312000001</v>
      </c>
    </row>
    <row r="25" spans="1:26">
      <c r="A25" s="4" t="s">
        <v>390</v>
      </c>
      <c r="B25">
        <f>EnemyInfoCasual!E173</f>
        <v>12200</v>
      </c>
      <c r="C25">
        <f>(B25+(IF(EnemyInfoCasual!I173=1,PlayerInfo!$B$5,0)))*(PlayerInfo!$B$1)*(EnemyInfoCasual!L173+1)</f>
        <v>19764</v>
      </c>
      <c r="D25">
        <f>(B25+(IF(EnemyInfoCasual!I173=1,PlayerInfo!$B$5,0))+PlayerInfo!$B$6)*(PlayerInfo!$B$1)*(EnemyInfoCasual!L173+1)*EnemyInfoCasual!H173</f>
        <v>19764</v>
      </c>
      <c r="E25">
        <f>(B25+(IF(EnemyInfoCasual!I173=1,PlayerInfo!$B$5,0))+PlayerInfo!$B$6+PlayerInfo!$B$7)*(PlayerInfo!$B$1)*(EnemyInfoCasual!L173+1)*1.2*EnemyInfoCasual!H173</f>
        <v>23716.799999999999</v>
      </c>
      <c r="F25" s="13">
        <f t="shared" si="0"/>
        <v>5.5E-2</v>
      </c>
      <c r="G25" s="13">
        <f>MIN((($B$4+(IF(EnemyInfoCasual!$C173=1,0.05,0))-($B$4*(IF(EnemyInfoCasual!$C173=1,0.05,0))))*PlayerInfo!$B$3)*EnemyInfoCasual!H173,1)</f>
        <v>0.157</v>
      </c>
      <c r="H25" s="13">
        <f>MIN((($B$5+(IF(EnemyInfoCasual!$C173=1,0.005,0))-($B$5*(IF(EnemyInfoCasual!$C173=1,0.005,0))))*PlayerInfo!$B$4)*EnemyInfoCasual!H173,1)</f>
        <v>1.7960000000000004E-2</v>
      </c>
      <c r="I25" s="13">
        <f>MIN((($B$6+(IF(EnemyInfoCasual!$C173=1,0.005,0))-($B$6*(IF(EnemyInfoCasual!$C173=1,0.005,0))))*PlayerInfo!$B$4)*EnemyInfoCasual!H173,1)</f>
        <v>4.9800000000000004E-2</v>
      </c>
      <c r="J25" s="13">
        <f t="shared" si="1"/>
        <v>0.82785971999999997</v>
      </c>
      <c r="K25" s="14">
        <f t="shared" si="2"/>
        <v>0.80101860000000003</v>
      </c>
      <c r="L25" s="16">
        <f t="shared" si="3"/>
        <v>19890.72123408</v>
      </c>
      <c r="M25" s="16">
        <f t="shared" si="4"/>
        <v>26149.989125520002</v>
      </c>
      <c r="N25" s="16">
        <f>EnemyInfoCasual!F173</f>
        <v>3790</v>
      </c>
      <c r="O25" s="16">
        <f>N25*PlayerInfo!$B$10</f>
        <v>3790</v>
      </c>
      <c r="P25" s="16">
        <f>N25*PlayerInfo!$B$10*1.2*EnemyInfoCasual!H173</f>
        <v>4548</v>
      </c>
      <c r="Q25" s="16">
        <f>N25*PlayerInfo!$B$10*1.2*1.5*EnemyInfoCasual!H173</f>
        <v>6822</v>
      </c>
      <c r="R25" s="16">
        <f t="shared" si="5"/>
        <v>3974.1474587999996</v>
      </c>
      <c r="S25" s="16">
        <f t="shared" si="6"/>
        <v>6543.4113504000006</v>
      </c>
      <c r="T25" s="16">
        <f>EnemyInfoCasual!G173</f>
        <v>6300</v>
      </c>
      <c r="U25" s="16">
        <f>T25*PlayerInfo!$B$11</f>
        <v>6300</v>
      </c>
      <c r="V25" s="16">
        <f>T25*PlayerInfo!$B$11*1.2*EnemyInfoCasual!H173</f>
        <v>7560</v>
      </c>
      <c r="W25" s="16">
        <f>T25*PlayerInfo!$B$11*1.2*1.5*EnemyInfoCasual!H173</f>
        <v>11340</v>
      </c>
      <c r="X25" s="16">
        <f t="shared" si="7"/>
        <v>6606.1026359999996</v>
      </c>
      <c r="Y25" s="16">
        <f t="shared" si="8"/>
        <v>10876.910688000002</v>
      </c>
    </row>
    <row r="26" spans="1:26">
      <c r="A26" s="4" t="s">
        <v>391</v>
      </c>
      <c r="B26">
        <f>EnemyInfoCasual!E174</f>
        <v>19700</v>
      </c>
      <c r="C26">
        <f>(B26+(IF(EnemyInfoCasual!I174=1,PlayerInfo!$B$5,0)))*(PlayerInfo!$B$1)*(EnemyInfoCasual!L174+1)</f>
        <v>31914.000000000004</v>
      </c>
      <c r="D26">
        <f>(B26+(IF(EnemyInfoCasual!I174=1,PlayerInfo!$B$5,0))+PlayerInfo!$B$6)*(PlayerInfo!$B$1)*(EnemyInfoCasual!L174+1)*EnemyInfoCasual!H174</f>
        <v>31914.000000000004</v>
      </c>
      <c r="E26">
        <f>(B26+(IF(EnemyInfoCasual!I174=1,PlayerInfo!$B$5,0))+PlayerInfo!$B$6+PlayerInfo!$B$7)*(PlayerInfo!$B$1)*(EnemyInfoCasual!L174+1)*1.2*EnemyInfoCasual!H174</f>
        <v>38296.800000000003</v>
      </c>
      <c r="F26" s="13">
        <f t="shared" si="0"/>
        <v>5.5E-2</v>
      </c>
      <c r="G26" s="13">
        <f>MIN((($B$4+(IF(EnemyInfoCasual!$C174=1,0.05,0))-($B$4*(IF(EnemyInfoCasual!$C174=1,0.05,0))))*PlayerInfo!$B$3)*EnemyInfoCasual!H174,1)</f>
        <v>0.157</v>
      </c>
      <c r="H26" s="13">
        <f>MIN((($B$5+(IF(EnemyInfoCasual!$C174=1,0.005,0))-($B$5*(IF(EnemyInfoCasual!$C174=1,0.005,0))))*PlayerInfo!$B$4)*EnemyInfoCasual!H174,1)</f>
        <v>1.7960000000000004E-2</v>
      </c>
      <c r="I26" s="13">
        <f>MIN((($B$6+(IF(EnemyInfoCasual!$C174=1,0.005,0))-($B$6*(IF(EnemyInfoCasual!$C174=1,0.005,0))))*PlayerInfo!$B$4)*EnemyInfoCasual!H174,1)</f>
        <v>4.9800000000000004E-2</v>
      </c>
      <c r="J26" s="13">
        <f t="shared" si="1"/>
        <v>0.82785971999999997</v>
      </c>
      <c r="K26" s="14">
        <f t="shared" si="2"/>
        <v>0.80101860000000003</v>
      </c>
      <c r="L26" s="16">
        <f t="shared" si="3"/>
        <v>32118.623632080002</v>
      </c>
      <c r="M26" s="16">
        <f t="shared" si="4"/>
        <v>42225.802112520003</v>
      </c>
      <c r="N26" s="16">
        <f>EnemyInfoCasual!F174</f>
        <v>3820</v>
      </c>
      <c r="O26" s="16">
        <f>N26*PlayerInfo!$B$10</f>
        <v>3820</v>
      </c>
      <c r="P26" s="16">
        <f>N26*PlayerInfo!$B$10*1.2*EnemyInfoCasual!H174</f>
        <v>4584</v>
      </c>
      <c r="Q26" s="16">
        <f>N26*PlayerInfo!$B$10*1.2*1.5*EnemyInfoCasual!H174</f>
        <v>6876</v>
      </c>
      <c r="R26" s="16">
        <f t="shared" si="5"/>
        <v>4005.6050903999999</v>
      </c>
      <c r="S26" s="16">
        <f t="shared" si="6"/>
        <v>6595.2061632000004</v>
      </c>
      <c r="T26" s="16">
        <f>EnemyInfoCasual!G174</f>
        <v>6400</v>
      </c>
      <c r="U26" s="16">
        <f>T26*PlayerInfo!$B$11</f>
        <v>6400</v>
      </c>
      <c r="V26" s="16">
        <f>T26*PlayerInfo!$B$11*1.2*EnemyInfoCasual!H174</f>
        <v>7680</v>
      </c>
      <c r="W26" s="16">
        <f>T26*PlayerInfo!$B$11*1.2*1.5*EnemyInfoCasual!H174</f>
        <v>11520</v>
      </c>
      <c r="X26" s="16">
        <f t="shared" si="7"/>
        <v>6710.9614080000001</v>
      </c>
      <c r="Y26" s="16">
        <f t="shared" si="8"/>
        <v>11049.560064000001</v>
      </c>
    </row>
    <row r="27" spans="1:26">
      <c r="A27" s="4" t="s">
        <v>392</v>
      </c>
      <c r="B27">
        <f>EnemyInfoCasual!E175</f>
        <v>19800</v>
      </c>
      <c r="C27">
        <f>(B27+(IF(EnemyInfoCasual!I175=1,PlayerInfo!$B$5,0)))*(PlayerInfo!$B$1)*(EnemyInfoCasual!L175+1)</f>
        <v>32076.000000000004</v>
      </c>
      <c r="D27">
        <f>(B27+(IF(EnemyInfoCasual!I175=1,PlayerInfo!$B$5,0))+PlayerInfo!$B$6)*(PlayerInfo!$B$1)*(EnemyInfoCasual!L175+1)*EnemyInfoCasual!H175</f>
        <v>32076.000000000004</v>
      </c>
      <c r="E27">
        <f>(B27+(IF(EnemyInfoCasual!I175=1,PlayerInfo!$B$5,0))+PlayerInfo!$B$6+PlayerInfo!$B$7)*(PlayerInfo!$B$1)*(EnemyInfoCasual!L175+1)*1.2*EnemyInfoCasual!H175</f>
        <v>38491.200000000004</v>
      </c>
      <c r="F27" s="13">
        <f t="shared" si="0"/>
        <v>5.5E-2</v>
      </c>
      <c r="G27" s="13">
        <f>MIN((($B$4+(IF(EnemyInfoCasual!$C175=1,0.05,0))-($B$4*(IF(EnemyInfoCasual!$C175=1,0.05,0))))*PlayerInfo!$B$3)*EnemyInfoCasual!H175,1)</f>
        <v>0.157</v>
      </c>
      <c r="H27" s="13">
        <f>MIN((($B$5+(IF(EnemyInfoCasual!$C175=1,0.005,0))-($B$5*(IF(EnemyInfoCasual!$C175=1,0.005,0))))*PlayerInfo!$B$4)*EnemyInfoCasual!H175,1)</f>
        <v>1.7960000000000004E-2</v>
      </c>
      <c r="I27" s="13">
        <f>MIN((($B$6+(IF(EnemyInfoCasual!$C175=1,0.005,0))-($B$6*(IF(EnemyInfoCasual!$C175=1,0.005,0))))*PlayerInfo!$B$4)*EnemyInfoCasual!H175,1)</f>
        <v>4.9800000000000004E-2</v>
      </c>
      <c r="J27" s="13">
        <f t="shared" si="1"/>
        <v>0.82785971999999997</v>
      </c>
      <c r="K27" s="14">
        <f t="shared" si="2"/>
        <v>0.80101860000000003</v>
      </c>
      <c r="L27" s="16">
        <f t="shared" si="3"/>
        <v>32281.662330720003</v>
      </c>
      <c r="M27" s="16">
        <f t="shared" si="4"/>
        <v>42440.146285680006</v>
      </c>
      <c r="N27" s="16">
        <f>EnemyInfoCasual!F175</f>
        <v>3860</v>
      </c>
      <c r="O27" s="16">
        <f>N27*PlayerInfo!$B$10</f>
        <v>3860</v>
      </c>
      <c r="P27" s="16">
        <f>N27*PlayerInfo!$B$10*1.2*EnemyInfoCasual!H175</f>
        <v>4632</v>
      </c>
      <c r="Q27" s="16">
        <f>N27*PlayerInfo!$B$10*1.2*1.5*EnemyInfoCasual!H175</f>
        <v>6948</v>
      </c>
      <c r="R27" s="16">
        <f t="shared" si="5"/>
        <v>4047.5485991999999</v>
      </c>
      <c r="S27" s="16">
        <f t="shared" si="6"/>
        <v>6664.2659136000002</v>
      </c>
      <c r="T27" s="16">
        <f>EnemyInfoCasual!G175</f>
        <v>6500</v>
      </c>
      <c r="U27" s="16">
        <f>T27*PlayerInfo!$B$11</f>
        <v>6500</v>
      </c>
      <c r="V27" s="16">
        <f>T27*PlayerInfo!$B$11*1.2*EnemyInfoCasual!H175</f>
        <v>7800</v>
      </c>
      <c r="W27" s="16">
        <f>T27*PlayerInfo!$B$11*1.2*1.5*EnemyInfoCasual!H175</f>
        <v>11700</v>
      </c>
      <c r="X27" s="16">
        <f t="shared" si="7"/>
        <v>6815.8201799999988</v>
      </c>
      <c r="Y27" s="16">
        <f t="shared" si="8"/>
        <v>11222.209440000001</v>
      </c>
    </row>
    <row r="28" spans="1:26">
      <c r="A28" s="4" t="s">
        <v>400</v>
      </c>
      <c r="B28">
        <f>EnemyInfoCasual!E176</f>
        <v>19900</v>
      </c>
      <c r="C28">
        <f>(B28+(IF(EnemyInfoCasual!I176=1,PlayerInfo!$B$5,0)))*(PlayerInfo!$B$1)*(EnemyInfoCasual!L176+1)</f>
        <v>32238.000000000004</v>
      </c>
      <c r="D28">
        <f>(B28+(IF(EnemyInfoCasual!I176=1,PlayerInfo!$B$5,0))+PlayerInfo!$B$6)*(PlayerInfo!$B$1)*(EnemyInfoCasual!L176+1)*EnemyInfoCasual!H176</f>
        <v>32238.000000000004</v>
      </c>
      <c r="E28">
        <f>(B28+(IF(EnemyInfoCasual!I176=1,PlayerInfo!$B$5,0))+PlayerInfo!$B$6+PlayerInfo!$B$7)*(PlayerInfo!$B$1)*(EnemyInfoCasual!L176+1)*1.2*EnemyInfoCasual!H176</f>
        <v>38685.600000000006</v>
      </c>
      <c r="F28" s="13">
        <f t="shared" si="0"/>
        <v>5.5E-2</v>
      </c>
      <c r="G28" s="13">
        <f>MIN((($B$4+(IF(EnemyInfoCasual!$C176=1,0.05,0))-($B$4*(IF(EnemyInfoCasual!$C176=1,0.05,0))))*PlayerInfo!$B$3)*EnemyInfoCasual!H176,1)</f>
        <v>0.157</v>
      </c>
      <c r="H28" s="13">
        <f>MIN((($B$5+(IF(EnemyInfoCasual!$C176=1,0.005,0))-($B$5*(IF(EnemyInfoCasual!$C176=1,0.005,0))))*PlayerInfo!$B$4)*EnemyInfoCasual!H176,1)</f>
        <v>1.7960000000000004E-2</v>
      </c>
      <c r="I28" s="13">
        <f>MIN((($B$6+(IF(EnemyInfoCasual!$C176=1,0.005,0))-($B$6*(IF(EnemyInfoCasual!$C176=1,0.005,0))))*PlayerInfo!$B$4)*EnemyInfoCasual!H176,1)</f>
        <v>4.9800000000000004E-2</v>
      </c>
      <c r="J28" s="13">
        <f t="shared" si="1"/>
        <v>0.82785971999999997</v>
      </c>
      <c r="K28" s="14">
        <f t="shared" si="2"/>
        <v>0.80101860000000003</v>
      </c>
      <c r="L28" s="16">
        <f t="shared" si="3"/>
        <v>32444.701029360007</v>
      </c>
      <c r="M28" s="16">
        <f t="shared" si="4"/>
        <v>42654.49045884001</v>
      </c>
      <c r="N28" s="16">
        <f>EnemyInfoCasual!F176</f>
        <v>3900</v>
      </c>
      <c r="O28" s="16">
        <f>N28*PlayerInfo!$B$10</f>
        <v>3900</v>
      </c>
      <c r="P28" s="16">
        <f>N28*PlayerInfo!$B$10*1.2*EnemyInfoCasual!H176</f>
        <v>4680</v>
      </c>
      <c r="Q28" s="16">
        <f>N28*PlayerInfo!$B$10*1.2*1.5*EnemyInfoCasual!H176</f>
        <v>7020</v>
      </c>
      <c r="R28" s="16">
        <f t="shared" si="5"/>
        <v>4089.4921080000004</v>
      </c>
      <c r="S28" s="16">
        <f t="shared" si="6"/>
        <v>6733.3256640000009</v>
      </c>
      <c r="T28" s="16">
        <f>EnemyInfoCasual!G176</f>
        <v>6600</v>
      </c>
      <c r="U28" s="16">
        <f>T28*PlayerInfo!$B$11</f>
        <v>6600</v>
      </c>
      <c r="V28" s="16">
        <f>T28*PlayerInfo!$B$11*1.2*EnemyInfoCasual!H176</f>
        <v>7920</v>
      </c>
      <c r="W28" s="16">
        <f>T28*PlayerInfo!$B$11*1.2*1.5*EnemyInfoCasual!H176</f>
        <v>11880</v>
      </c>
      <c r="X28" s="16">
        <f t="shared" si="7"/>
        <v>6920.6789519999993</v>
      </c>
      <c r="Y28" s="16">
        <f t="shared" si="8"/>
        <v>11394.858816000002</v>
      </c>
    </row>
    <row r="29" spans="1:26">
      <c r="A29" s="4" t="s">
        <v>402</v>
      </c>
      <c r="B29">
        <f>EnemyInfoCasual!E177</f>
        <v>20000</v>
      </c>
      <c r="C29">
        <f>(B29+(IF(EnemyInfoCasual!I177=1,PlayerInfo!$B$5,0)))*(PlayerInfo!$B$1)*(EnemyInfoCasual!L177+1)</f>
        <v>32400.000000000004</v>
      </c>
      <c r="D29">
        <f>(B29+(IF(EnemyInfoCasual!I177=1,PlayerInfo!$B$5,0))+PlayerInfo!$B$6)*(PlayerInfo!$B$1)*(EnemyInfoCasual!L177+1)*EnemyInfoCasual!H177</f>
        <v>32400.000000000004</v>
      </c>
      <c r="E29">
        <f>(B29+(IF(EnemyInfoCasual!I177=1,PlayerInfo!$B$5,0))+PlayerInfo!$B$6+PlayerInfo!$B$7)*(PlayerInfo!$B$1)*(EnemyInfoCasual!L177+1)*1.2*EnemyInfoCasual!H177</f>
        <v>38880</v>
      </c>
      <c r="F29" s="13">
        <f t="shared" si="0"/>
        <v>5.5E-2</v>
      </c>
      <c r="G29" s="13">
        <f>MIN((($B$4+(IF(EnemyInfoCasual!$C177=1,0.05,0))-($B$4*(IF(EnemyInfoCasual!$C177=1,0.05,0))))*PlayerInfo!$B$3)*EnemyInfoCasual!H177,1)</f>
        <v>0.157</v>
      </c>
      <c r="H29" s="13">
        <f>MIN((($B$5+(IF(EnemyInfoCasual!$C177=1,0.005,0))-($B$5*(IF(EnemyInfoCasual!$C177=1,0.005,0))))*PlayerInfo!$B$4)*EnemyInfoCasual!H177,1)</f>
        <v>1.7960000000000004E-2</v>
      </c>
      <c r="I29" s="13">
        <f>MIN((($B$6+(IF(EnemyInfoCasual!$C177=1,0.005,0))-($B$6*(IF(EnemyInfoCasual!$C177=1,0.005,0))))*PlayerInfo!$B$4)*EnemyInfoCasual!H177,1)</f>
        <v>4.9800000000000004E-2</v>
      </c>
      <c r="J29" s="13">
        <f t="shared" si="1"/>
        <v>0.82785971999999997</v>
      </c>
      <c r="K29" s="14">
        <f t="shared" si="2"/>
        <v>0.80101860000000003</v>
      </c>
      <c r="L29" s="16">
        <f t="shared" si="3"/>
        <v>32607.739728000004</v>
      </c>
      <c r="M29" s="16">
        <f t="shared" si="4"/>
        <v>42868.834632000006</v>
      </c>
      <c r="N29" s="16">
        <f>EnemyInfoCasual!F177</f>
        <v>3940</v>
      </c>
      <c r="O29" s="16">
        <f>N29*PlayerInfo!$B$10</f>
        <v>3940</v>
      </c>
      <c r="P29" s="16">
        <f>N29*PlayerInfo!$B$10*1.2*EnemyInfoCasual!H177</f>
        <v>4728</v>
      </c>
      <c r="Q29" s="16">
        <f>N29*PlayerInfo!$B$10*1.2*1.5*EnemyInfoCasual!H177</f>
        <v>7092</v>
      </c>
      <c r="R29" s="16">
        <f t="shared" si="5"/>
        <v>4131.4356168000004</v>
      </c>
      <c r="S29" s="16">
        <f t="shared" si="6"/>
        <v>6802.3854143999997</v>
      </c>
      <c r="T29" s="16">
        <f>EnemyInfoCasual!G177</f>
        <v>6700</v>
      </c>
      <c r="U29" s="16">
        <f>T29*PlayerInfo!$B$11</f>
        <v>6700</v>
      </c>
      <c r="V29" s="16">
        <f>T29*PlayerInfo!$B$11*1.2*EnemyInfoCasual!H177</f>
        <v>8040</v>
      </c>
      <c r="W29" s="16">
        <f>T29*PlayerInfo!$B$11*1.2*1.5*EnemyInfoCasual!H177</f>
        <v>12060</v>
      </c>
      <c r="X29" s="16">
        <f t="shared" si="7"/>
        <v>7025.5377239999998</v>
      </c>
      <c r="Y29" s="16">
        <f t="shared" si="8"/>
        <v>11567.508192000001</v>
      </c>
    </row>
    <row r="30" spans="1:26">
      <c r="A30" s="4" t="s">
        <v>415</v>
      </c>
      <c r="B30">
        <f>EnemyInfoCasual!E178</f>
        <v>50000</v>
      </c>
      <c r="C30">
        <f>(B30+(IF(EnemyInfoCasual!I178=1,PlayerInfo!$B$5,0)))*(PlayerInfo!$B$1)*(EnemyInfoCasual!L178+1)</f>
        <v>81000</v>
      </c>
      <c r="D30">
        <f>(B30+(IF(EnemyInfoCasual!I178=1,PlayerInfo!$B$5,0))+PlayerInfo!$B$6)*(PlayerInfo!$B$1)*(EnemyInfoCasual!L178+1)*EnemyInfoCasual!H178</f>
        <v>81000</v>
      </c>
      <c r="E30">
        <f>(B30+(IF(EnemyInfoCasual!I178=1,PlayerInfo!$B$5,0))+PlayerInfo!$B$6+PlayerInfo!$B$7)*(PlayerInfo!$B$1)*(EnemyInfoCasual!L178+1)*1.2*EnemyInfoCasual!H178</f>
        <v>97200</v>
      </c>
      <c r="F30" s="13">
        <f t="shared" si="0"/>
        <v>5.5E-2</v>
      </c>
      <c r="G30" s="13">
        <f>MIN((($B$4+(IF(EnemyInfoCasual!$C178=1,0.05,0))-($B$4*(IF(EnemyInfoCasual!$C178=1,0.05,0))))*PlayerInfo!$B$3)*EnemyInfoCasual!H178,1)</f>
        <v>0.157</v>
      </c>
      <c r="H30" s="13">
        <f>MIN((($B$5+(IF(EnemyInfoCasual!$C178=1,0.005,0))-($B$5*(IF(EnemyInfoCasual!$C178=1,0.005,0))))*PlayerInfo!$B$4)*EnemyInfoCasual!H178,1)</f>
        <v>1.7960000000000004E-2</v>
      </c>
      <c r="I30" s="13">
        <f>MIN((($B$6+(IF(EnemyInfoCasual!$C178=1,0.005,0))-($B$6*(IF(EnemyInfoCasual!$C178=1,0.005,0))))*PlayerInfo!$B$4)*EnemyInfoCasual!H178,1)</f>
        <v>4.9800000000000004E-2</v>
      </c>
      <c r="J30" s="13">
        <f>(1*(1-G30)*(1-H30))</f>
        <v>0.82785971999999997</v>
      </c>
      <c r="K30" s="14">
        <f>(1*(1-G30)*(1-I30))</f>
        <v>0.80101860000000003</v>
      </c>
      <c r="L30" s="16">
        <f>(J30*C30)+(G30*D30)+(H30*E30)</f>
        <v>81519.349319999994</v>
      </c>
      <c r="M30" s="16">
        <f>((K30*C30)+(G30*D30)+(I30*E30))*1.3</f>
        <v>107172.08657999999</v>
      </c>
      <c r="N30" s="16">
        <f>EnemyInfoCasual!F178</f>
        <v>20000</v>
      </c>
      <c r="O30" s="16">
        <f>N30*PlayerInfo!$B$10</f>
        <v>20000</v>
      </c>
      <c r="P30" s="16">
        <f>N30*PlayerInfo!$B$10*1.2*EnemyInfoCasual!H178</f>
        <v>24000</v>
      </c>
      <c r="Q30" s="16">
        <f>N30*PlayerInfo!$B$10*1.2*1.5*EnemyInfoCasual!H178</f>
        <v>36000</v>
      </c>
      <c r="R30" s="16">
        <f t="shared" si="5"/>
        <v>20971.754400000002</v>
      </c>
      <c r="S30" s="16">
        <f t="shared" si="6"/>
        <v>34529.875200000002</v>
      </c>
      <c r="T30" s="16">
        <f>EnemyInfoCasual!G178</f>
        <v>30000</v>
      </c>
      <c r="U30" s="16">
        <f>T30*PlayerInfo!$B$11</f>
        <v>30000</v>
      </c>
      <c r="V30" s="16">
        <f>T30*PlayerInfo!$B$11*1.2*EnemyInfoCasual!H178</f>
        <v>36000</v>
      </c>
      <c r="W30" s="16">
        <f>T30*PlayerInfo!$B$11*1.2*1.5*EnemyInfoCasual!H178</f>
        <v>54000</v>
      </c>
      <c r="X30" s="16">
        <f t="shared" si="7"/>
        <v>31457.631600000001</v>
      </c>
      <c r="Y30" s="16">
        <f t="shared" si="8"/>
        <v>51794.812800000007</v>
      </c>
    </row>
    <row r="31" spans="1:26">
      <c r="A31" s="4" t="s">
        <v>24</v>
      </c>
      <c r="B31">
        <f>EnemyInfoCasual!E$488</f>
        <v>10000</v>
      </c>
      <c r="C31">
        <v>0</v>
      </c>
      <c r="D31">
        <v>0</v>
      </c>
      <c r="E31">
        <f>(B31+(IF(EnemyInfoCasual!I$488=1,PlayerInfo!$B$5,0))+PlayerInfo!$B$6+PlayerInfo!$B$7)*(PlayerInfo!$B$1)*(EnemyInfoCasual!L$488+1)*1.2*EnemyInfoCasual!H$488</f>
        <v>19440</v>
      </c>
      <c r="F31" s="13">
        <v>0.01</v>
      </c>
      <c r="G31" s="13">
        <v>0</v>
      </c>
      <c r="H31" s="13">
        <v>1</v>
      </c>
      <c r="I31" s="13">
        <v>1</v>
      </c>
      <c r="J31" s="13">
        <f>(1*(1-G31)*(1-H31))</f>
        <v>0</v>
      </c>
      <c r="K31" s="14">
        <f>(1*(1-G31)*(1-I31))</f>
        <v>0</v>
      </c>
      <c r="L31" s="16">
        <f>(J31*C31)+(G31*D31)+(H31*E31)</f>
        <v>19440</v>
      </c>
      <c r="M31" s="16">
        <f>((K31*C31)+(G31*D31)+(I31*E31))*1.3</f>
        <v>25272</v>
      </c>
      <c r="N31" s="16">
        <f>EnemyInfoCasual!F488</f>
        <v>10000</v>
      </c>
      <c r="O31" s="16">
        <v>0</v>
      </c>
      <c r="P31" s="16">
        <v>0</v>
      </c>
      <c r="Q31" s="16">
        <f>N31*PlayerInfo!$B$10*1.2*1.5*EnemyInfoCasual!H488</f>
        <v>18000</v>
      </c>
      <c r="R31" s="16">
        <f t="shared" si="5"/>
        <v>18000</v>
      </c>
      <c r="S31" s="16">
        <f t="shared" si="6"/>
        <v>28800</v>
      </c>
      <c r="T31" s="16">
        <f>EnemyInfoCasual!G488</f>
        <v>10000</v>
      </c>
      <c r="U31" s="16">
        <v>0</v>
      </c>
      <c r="V31" s="16">
        <v>0</v>
      </c>
      <c r="W31" s="16">
        <f>T31*PlayerInfo!$B$11*1.2*1.5*EnemyInfoCasual!H488</f>
        <v>18000</v>
      </c>
      <c r="X31" s="16">
        <f t="shared" si="7"/>
        <v>18000</v>
      </c>
      <c r="Y31" s="16">
        <f t="shared" si="8"/>
        <v>28800</v>
      </c>
      <c r="Z31" t="s">
        <v>576</v>
      </c>
    </row>
    <row r="32" spans="1:26">
      <c r="F32" s="13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</row>
    <row r="33" spans="1:25"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</row>
    <row r="34" spans="1:25">
      <c r="A34" t="s">
        <v>686</v>
      </c>
      <c r="B34" t="s">
        <v>10</v>
      </c>
      <c r="C34" t="s">
        <v>671</v>
      </c>
      <c r="D34" t="s">
        <v>672</v>
      </c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</row>
    <row r="35" spans="1:25">
      <c r="A35" t="s">
        <v>598</v>
      </c>
      <c r="B35" s="17">
        <f>SUMPRODUCT(F$13:F31,L$13:L31)</f>
        <v>25230.622563158406</v>
      </c>
      <c r="C35" s="17">
        <f>SUMPRODUCT($F$13:$F31,R$13:R31)</f>
        <v>4895.2892592959997</v>
      </c>
      <c r="D35" s="17">
        <f>SUMPRODUCT($F$13:$F31,X$13:X31)</f>
        <v>7694.7038953800002</v>
      </c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</row>
    <row r="36" spans="1:25">
      <c r="A36" t="s">
        <v>599</v>
      </c>
      <c r="B36" s="17">
        <f>B35*1.25</f>
        <v>31538.278203948008</v>
      </c>
      <c r="C36" s="17">
        <f>C35*1.25</f>
        <v>6119.1115741199992</v>
      </c>
      <c r="D36" s="17">
        <f>D35*1.5</f>
        <v>11542.05584307</v>
      </c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</row>
    <row r="37" spans="1:25">
      <c r="A37" t="s">
        <v>600</v>
      </c>
      <c r="B37" s="17">
        <f>SUMPRODUCT(F$13:F31,M$13:M31)</f>
        <v>33167.411230449601</v>
      </c>
      <c r="C37" s="17">
        <f>SUMPRODUCT($F$13:$F31,S$13:S31)</f>
        <v>8051.6971399680024</v>
      </c>
      <c r="D37" s="17">
        <f>SUMPRODUCT($F$13:$F31,Y$13:Y31)</f>
        <v>12660.917531040001</v>
      </c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</row>
    <row r="38" spans="1:25">
      <c r="A38" s="12" t="s">
        <v>601</v>
      </c>
      <c r="B38" s="17">
        <f>B37*1.25</f>
        <v>41459.264038062</v>
      </c>
      <c r="C38" s="17">
        <f>C37*1.25</f>
        <v>10064.621424960003</v>
      </c>
      <c r="D38" s="17">
        <f>D37*1.5</f>
        <v>18991.37629656</v>
      </c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</row>
    <row r="39" spans="1:25">
      <c r="A39" s="12"/>
      <c r="B39" s="17"/>
    </row>
    <row r="40" spans="1:25">
      <c r="A40" s="12" t="s">
        <v>687</v>
      </c>
      <c r="B40" s="17" t="s">
        <v>10</v>
      </c>
      <c r="C40" t="s">
        <v>671</v>
      </c>
      <c r="D40" t="s">
        <v>672</v>
      </c>
    </row>
    <row r="41" spans="1:25">
      <c r="A41" t="s">
        <v>598</v>
      </c>
      <c r="B41" s="17">
        <f>B35*$C$9</f>
        <v>34934708.164373174</v>
      </c>
      <c r="C41" s="17">
        <f t="shared" ref="C41:D44" si="9">C35*$C$9</f>
        <v>6778092.8205636917</v>
      </c>
      <c r="D41" s="17">
        <f t="shared" si="9"/>
        <v>10654205.393603077</v>
      </c>
    </row>
    <row r="42" spans="1:25">
      <c r="A42" t="s">
        <v>599</v>
      </c>
      <c r="B42" s="17">
        <f>B36*$C$9</f>
        <v>43668385.205466472</v>
      </c>
      <c r="C42" s="17">
        <f t="shared" si="9"/>
        <v>8472616.025704613</v>
      </c>
      <c r="D42" s="17">
        <f t="shared" si="9"/>
        <v>15981308.090404615</v>
      </c>
    </row>
    <row r="43" spans="1:25">
      <c r="A43" t="s">
        <v>600</v>
      </c>
      <c r="B43" s="17">
        <f>B37*$C$10</f>
        <v>73478572.572072953</v>
      </c>
      <c r="C43" s="17">
        <f t="shared" si="9"/>
        <v>11148503.732263388</v>
      </c>
      <c r="D43" s="17">
        <f t="shared" si="9"/>
        <v>17530501.196824614</v>
      </c>
    </row>
    <row r="44" spans="1:25">
      <c r="A44" s="12" t="s">
        <v>601</v>
      </c>
      <c r="B44" s="17">
        <f>B38*$C$10</f>
        <v>91848215.715091199</v>
      </c>
      <c r="C44" s="17">
        <f t="shared" si="9"/>
        <v>13935629.665329235</v>
      </c>
      <c r="D44" s="17">
        <f t="shared" si="9"/>
        <v>26295751.795236923</v>
      </c>
    </row>
    <row r="45" spans="1:25">
      <c r="A45" s="12"/>
    </row>
    <row r="46" spans="1:25">
      <c r="A46" s="4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7"/>
  <sheetViews>
    <sheetView topLeftCell="A86" workbookViewId="0">
      <selection activeCell="B26" sqref="B26"/>
    </sheetView>
  </sheetViews>
  <sheetFormatPr baseColWidth="10" defaultRowHeight="15" x14ac:dyDescent="0"/>
  <cols>
    <col min="1" max="1" width="7.5" bestFit="1" customWidth="1"/>
    <col min="2" max="2" width="27.1640625" bestFit="1" customWidth="1"/>
    <col min="3" max="6" width="16.5" bestFit="1" customWidth="1"/>
  </cols>
  <sheetData>
    <row r="1" spans="1:7">
      <c r="A1" t="s">
        <v>588</v>
      </c>
      <c r="B1" t="s">
        <v>589</v>
      </c>
      <c r="C1" s="1" t="s">
        <v>598</v>
      </c>
      <c r="D1" s="1" t="s">
        <v>605</v>
      </c>
      <c r="E1" s="1" t="s">
        <v>606</v>
      </c>
      <c r="F1" s="1" t="s">
        <v>607</v>
      </c>
      <c r="G1" s="1" t="s">
        <v>643</v>
      </c>
    </row>
    <row r="2" spans="1:7">
      <c r="A2">
        <v>0</v>
      </c>
      <c r="B2" t="s">
        <v>558</v>
      </c>
      <c r="C2">
        <v>0</v>
      </c>
      <c r="D2">
        <v>0</v>
      </c>
      <c r="E2">
        <v>0</v>
      </c>
      <c r="F2">
        <v>0</v>
      </c>
    </row>
    <row r="3" spans="1:7">
      <c r="A3">
        <v>1</v>
      </c>
      <c r="B3" s="18" t="s">
        <v>627</v>
      </c>
      <c r="C3" s="17">
        <f>BeginnerTrainingZone!$B33</f>
        <v>1078112.6767440001</v>
      </c>
      <c r="D3" s="17">
        <f>BeginnerTrainingZone!$B34</f>
        <v>1347640.8459300001</v>
      </c>
      <c r="E3" s="17">
        <f>BeginnerTrainingZone!$B35</f>
        <v>2243761.4422413968</v>
      </c>
      <c r="F3" s="17">
        <f>BeginnerTrainingZone!$B36</f>
        <v>2804701.8028017459</v>
      </c>
    </row>
    <row r="4" spans="1:7">
      <c r="A4">
        <v>2</v>
      </c>
      <c r="B4" s="18" t="s">
        <v>499</v>
      </c>
      <c r="C4" s="17">
        <f>AdvancedTrainingZone!$B37</f>
        <v>1333314.042146835</v>
      </c>
      <c r="D4" s="17">
        <f>AdvancedTrainingZone!$B38</f>
        <v>1666642.5526835434</v>
      </c>
      <c r="E4" s="17">
        <f>AdvancedTrainingZone!$B39</f>
        <v>2774964.4465397322</v>
      </c>
      <c r="F4" s="17">
        <f>AdvancedTrainingZone!$B40</f>
        <v>3468705.5581746651</v>
      </c>
    </row>
    <row r="5" spans="1:7">
      <c r="A5">
        <v>3</v>
      </c>
      <c r="B5" s="18" t="s">
        <v>502</v>
      </c>
      <c r="C5" s="17">
        <f>MysticForest!$B42</f>
        <v>2275324.6228229925</v>
      </c>
      <c r="D5" s="17">
        <f>MysticForest!$B43</f>
        <v>2844155.7785287411</v>
      </c>
      <c r="E5" s="17">
        <f>MysticForest!$B44</f>
        <v>4738388.5873001749</v>
      </c>
      <c r="F5" s="17">
        <f>MysticForest!$B45</f>
        <v>5922985.7341252193</v>
      </c>
    </row>
    <row r="6" spans="1:7">
      <c r="A6">
        <v>4</v>
      </c>
      <c r="B6" s="18" t="s">
        <v>504</v>
      </c>
      <c r="C6" s="17">
        <f>NightForest!$B43</f>
        <v>3584277.6265553045</v>
      </c>
      <c r="D6" s="17">
        <f>NightForest!$B44</f>
        <v>4480347.0331941303</v>
      </c>
      <c r="E6" s="17">
        <f>NightForest!$B45</f>
        <v>7468194.0653940272</v>
      </c>
      <c r="F6" s="17">
        <f>NightForest!$B46</f>
        <v>9335242.5817425344</v>
      </c>
    </row>
    <row r="7" spans="1:7">
      <c r="A7">
        <v>5</v>
      </c>
      <c r="B7" s="18" t="s">
        <v>505</v>
      </c>
      <c r="C7" s="17">
        <f>TheSky!$B31</f>
        <v>3975153.7644684585</v>
      </c>
      <c r="D7" s="17">
        <f>TheSky!$B32</f>
        <v>4968942.2055855729</v>
      </c>
      <c r="E7" s="17">
        <f>TheSky!$B33</f>
        <v>8289623.6248025615</v>
      </c>
      <c r="F7" s="17">
        <f>TheSky!$B34</f>
        <v>10362029.531003201</v>
      </c>
    </row>
    <row r="8" spans="1:7">
      <c r="A8">
        <v>6</v>
      </c>
      <c r="B8" s="18" t="s">
        <v>507</v>
      </c>
      <c r="C8" s="17">
        <f>Deadlands!$B40</f>
        <v>4834396.0441674432</v>
      </c>
      <c r="D8" s="17">
        <f>Deadlands!$B41</f>
        <v>6042995.0552093033</v>
      </c>
      <c r="E8" s="17">
        <f>Deadlands!$B42</f>
        <v>10086672.277087228</v>
      </c>
      <c r="F8" s="17">
        <f>Deadlands!$B43</f>
        <v>12608340.346359035</v>
      </c>
    </row>
    <row r="9" spans="1:7">
      <c r="A9">
        <v>7</v>
      </c>
      <c r="B9" t="s">
        <v>590</v>
      </c>
      <c r="C9">
        <v>0</v>
      </c>
      <c r="D9">
        <v>0</v>
      </c>
      <c r="E9">
        <v>0</v>
      </c>
      <c r="F9">
        <v>0</v>
      </c>
    </row>
    <row r="10" spans="1:7">
      <c r="A10">
        <v>8</v>
      </c>
      <c r="B10" s="18" t="s">
        <v>508</v>
      </c>
      <c r="C10" s="17">
        <f>TheDesert!$B34</f>
        <v>6350512.6828475688</v>
      </c>
      <c r="D10" s="17">
        <f>TheDesert!$B35</f>
        <v>7938140.8535594614</v>
      </c>
      <c r="E10" s="17">
        <f>TheDesert!$B36</f>
        <v>13260634.959064595</v>
      </c>
      <c r="F10" s="17">
        <f>TheDesert!$B37</f>
        <v>16575793.698830742</v>
      </c>
    </row>
    <row r="11" spans="1:7">
      <c r="A11">
        <v>9</v>
      </c>
      <c r="B11" s="18" t="s">
        <v>509</v>
      </c>
      <c r="C11" s="17">
        <f>TheBeach!$B38</f>
        <v>8190482.0650444785</v>
      </c>
      <c r="D11" s="17">
        <f>TheBeach!$B39</f>
        <v>10238102.581305599</v>
      </c>
      <c r="E11" s="17">
        <f>TheBeach!$B40</f>
        <v>17114353.33082059</v>
      </c>
      <c r="F11" s="17">
        <f>TheBeach!$B41</f>
        <v>21392941.663525738</v>
      </c>
    </row>
    <row r="12" spans="1:7">
      <c r="A12">
        <v>10</v>
      </c>
      <c r="B12" s="18" t="s">
        <v>510</v>
      </c>
      <c r="C12" s="17">
        <f>BinaryBattlefield!$B48</f>
        <v>11920966.701311838</v>
      </c>
      <c r="D12" s="17">
        <f>BinaryBattlefield!$B49</f>
        <v>14901208.376639796</v>
      </c>
      <c r="E12" s="17">
        <f>BinaryBattlefield!$B50</f>
        <v>24910118.175668817</v>
      </c>
      <c r="F12" s="17">
        <f>BinaryBattlefield!$B51</f>
        <v>31137647.719586022</v>
      </c>
    </row>
    <row r="13" spans="1:7">
      <c r="A13">
        <v>11</v>
      </c>
      <c r="B13" s="18" t="s">
        <v>511</v>
      </c>
      <c r="C13" s="17">
        <f>DragonCave!$B35</f>
        <v>20342862.073273476</v>
      </c>
      <c r="D13" s="17">
        <f>DragonCave!$B36</f>
        <v>25428577.591591842</v>
      </c>
      <c r="E13" s="17">
        <f>DragonCave!$B37</f>
        <v>42538095.778940953</v>
      </c>
      <c r="F13" s="17">
        <f>DragonCave!$B38</f>
        <v>53172619.723676182</v>
      </c>
    </row>
    <row r="14" spans="1:7">
      <c r="A14">
        <v>12</v>
      </c>
      <c r="B14" s="18" t="s">
        <v>512</v>
      </c>
      <c r="C14" s="17">
        <f>PirateShip!$B46</f>
        <v>20961798.350679733</v>
      </c>
      <c r="D14" s="17">
        <f>PirateShip!$B47</f>
        <v>26202247.938349668</v>
      </c>
      <c r="E14" s="17">
        <f>PirateShip!$B48</f>
        <v>43794193.804792516</v>
      </c>
      <c r="F14" s="17">
        <f>PirateShip!$B49</f>
        <v>54742742.255990639</v>
      </c>
    </row>
    <row r="15" spans="1:7">
      <c r="A15">
        <v>13</v>
      </c>
      <c r="B15" s="18" t="s">
        <v>513</v>
      </c>
      <c r="C15" s="17">
        <f>TriangleLand!$B41</f>
        <v>34934708.164373174</v>
      </c>
      <c r="D15" s="17">
        <f>TriangleLand!$B42</f>
        <v>43668385.205466472</v>
      </c>
      <c r="E15" s="17">
        <f>TriangleLand!$B43</f>
        <v>73478572.572072953</v>
      </c>
      <c r="F15" s="17">
        <f>TriangleLand!$B44</f>
        <v>91848215.715091199</v>
      </c>
    </row>
    <row r="16" spans="1:7">
      <c r="A16">
        <v>14</v>
      </c>
      <c r="B16" s="18" t="s">
        <v>523</v>
      </c>
      <c r="C16" s="17">
        <f>RopelessRoom!$B23</f>
        <v>947797.86096000008</v>
      </c>
      <c r="D16" s="17">
        <f>RopelessRoom!$B24</f>
        <v>1184747.3262</v>
      </c>
      <c r="E16" s="17">
        <f>RopelessRoom!$B25</f>
        <v>1972667.0481253637</v>
      </c>
      <c r="F16" s="17">
        <f>RopelessRoom!$B26</f>
        <v>2465833.8101567044</v>
      </c>
      <c r="G16" t="s">
        <v>696</v>
      </c>
    </row>
    <row r="17" spans="1:7">
      <c r="A17">
        <v>15</v>
      </c>
      <c r="B17" s="18" t="s">
        <v>506</v>
      </c>
      <c r="C17" s="17">
        <f>PollutedSky!$B32</f>
        <v>5512303.6944648931</v>
      </c>
      <c r="D17" s="17">
        <f>PollutedSky!$B33</f>
        <v>6890379.6180811161</v>
      </c>
      <c r="E17" s="17">
        <f>PollutedSky!$B34</f>
        <v>11498034.81513888</v>
      </c>
      <c r="F17" s="17">
        <f>PollutedSky!$B35</f>
        <v>14372543.518923599</v>
      </c>
    </row>
    <row r="18" spans="1:7">
      <c r="A18">
        <v>16</v>
      </c>
      <c r="B18" s="18" t="s">
        <v>503</v>
      </c>
      <c r="C18" s="17">
        <f>SecretBeach!$B35</f>
        <v>13828440.925931815</v>
      </c>
      <c r="D18" s="17">
        <f>SecretBeach!$B36</f>
        <v>17285551.157414772</v>
      </c>
      <c r="E18" s="17">
        <f>SecretBeach!$B37</f>
        <v>28905586.933137402</v>
      </c>
      <c r="F18" s="17">
        <f>SecretBeach!$B38</f>
        <v>36131983.666421749</v>
      </c>
    </row>
    <row r="19" spans="1:7">
      <c r="A19">
        <v>17</v>
      </c>
      <c r="B19" s="18" t="s">
        <v>608</v>
      </c>
      <c r="C19" s="17">
        <f>ScaryGraveyard!$B198</f>
        <v>17058889.466998287</v>
      </c>
      <c r="D19" s="17">
        <f>ScaryGraveyard!$B199</f>
        <v>21323611.83374786</v>
      </c>
      <c r="E19" s="17">
        <f>ScaryGraveyard!$B200</f>
        <v>35704026.295072637</v>
      </c>
      <c r="F19" s="17">
        <f>ScaryGraveyard!$B201</f>
        <v>44630032.868840791</v>
      </c>
      <c r="G19" t="s">
        <v>689</v>
      </c>
    </row>
    <row r="20" spans="1:7">
      <c r="A20">
        <v>18</v>
      </c>
      <c r="B20" s="18" t="s">
        <v>522</v>
      </c>
      <c r="C20" s="17">
        <f>DarkPortal!$B23</f>
        <v>17592614.661599997</v>
      </c>
      <c r="D20" s="17">
        <f>DarkPortal!$B24</f>
        <v>21990768.327</v>
      </c>
      <c r="E20" s="17">
        <f>DarkPortal!$B25</f>
        <v>37107540.737280004</v>
      </c>
      <c r="F20" s="17">
        <f>DarkPortal!$B26</f>
        <v>46384425.921599999</v>
      </c>
      <c r="G20" t="s">
        <v>696</v>
      </c>
    </row>
    <row r="21" spans="1:7">
      <c r="A21">
        <v>19</v>
      </c>
      <c r="B21" s="18" t="s">
        <v>497</v>
      </c>
      <c r="C21" s="17">
        <f>'2012YeOldePub'!$B24</f>
        <v>46972549.669680007</v>
      </c>
      <c r="D21" s="17">
        <f>'2012YeOldePub'!$B25</f>
        <v>58715687.087100007</v>
      </c>
      <c r="E21" s="17">
        <f>'2012YeOldePub'!$B26</f>
        <v>98196882.593472004</v>
      </c>
      <c r="F21" s="17">
        <f>'2012YeOldePub'!$B27</f>
        <v>122746103.24184</v>
      </c>
      <c r="G21" t="s">
        <v>669</v>
      </c>
    </row>
    <row r="22" spans="1:7">
      <c r="A22">
        <v>20</v>
      </c>
      <c r="B22" t="s">
        <v>514</v>
      </c>
      <c r="C22" s="1" t="s">
        <v>641</v>
      </c>
      <c r="D22" s="1" t="s">
        <v>641</v>
      </c>
      <c r="E22" s="1" t="s">
        <v>641</v>
      </c>
      <c r="F22" s="1" t="s">
        <v>641</v>
      </c>
    </row>
    <row r="23" spans="1:7">
      <c r="A23">
        <v>21</v>
      </c>
      <c r="B23" s="18" t="s">
        <v>515</v>
      </c>
      <c r="C23" s="17">
        <f>MysticPath!$B35</f>
        <v>20330219.808000002</v>
      </c>
      <c r="D23" s="17">
        <f>MysticPath!$B36</f>
        <v>25412774.760000005</v>
      </c>
      <c r="E23" s="17">
        <f>MysticPath!$B37</f>
        <v>52249544.294400014</v>
      </c>
      <c r="F23" s="17">
        <f>MysticPath!$B38</f>
        <v>65311930.368000016</v>
      </c>
      <c r="G23" t="s">
        <v>667</v>
      </c>
    </row>
    <row r="24" spans="1:7">
      <c r="A24">
        <v>22</v>
      </c>
      <c r="B24" t="s">
        <v>594</v>
      </c>
      <c r="C24">
        <v>0</v>
      </c>
      <c r="D24">
        <v>0</v>
      </c>
      <c r="E24">
        <v>0</v>
      </c>
      <c r="F24">
        <v>0</v>
      </c>
    </row>
    <row r="25" spans="1:7">
      <c r="A25">
        <v>23</v>
      </c>
      <c r="B25" s="18" t="s">
        <v>516</v>
      </c>
      <c r="C25" s="17">
        <f>'9001MysticForest'!$B48</f>
        <v>20795372.715378467</v>
      </c>
      <c r="D25" s="17">
        <f>'9001MysticForest'!$B49</f>
        <v>25994215.894223079</v>
      </c>
      <c r="E25" s="17">
        <f>'9001MysticForest'!$B50</f>
        <v>43863016.102272004</v>
      </c>
      <c r="F25" s="17">
        <f>'9001MysticForest'!$B51</f>
        <v>54828770.127840005</v>
      </c>
    </row>
    <row r="26" spans="1:7">
      <c r="A26">
        <v>24</v>
      </c>
      <c r="B26" s="18" t="s">
        <v>595</v>
      </c>
      <c r="C26" s="17">
        <f>DefendMission!$B31</f>
        <v>45428698.368000001</v>
      </c>
      <c r="D26" s="17">
        <f>DefendMission!$B32</f>
        <v>56785872.960000001</v>
      </c>
      <c r="E26" s="17">
        <f>DefendMission!$B33</f>
        <v>127090097.9712</v>
      </c>
      <c r="F26" s="17">
        <f>DefendMission!$B34</f>
        <v>158862622.46400002</v>
      </c>
    </row>
    <row r="27" spans="1:7">
      <c r="A27">
        <v>25</v>
      </c>
      <c r="B27" s="18" t="s">
        <v>596</v>
      </c>
      <c r="C27" s="17">
        <f>SecretLab!$B32</f>
        <v>25820840.448000003</v>
      </c>
      <c r="D27" s="17">
        <f>SecretLab!$B33</f>
        <v>32276050.560000002</v>
      </c>
      <c r="E27" s="17">
        <f>SecretLab!$B34</f>
        <v>63389023.027199991</v>
      </c>
      <c r="F27" s="17">
        <f>SecretLab!$B35</f>
        <v>79236278.783999979</v>
      </c>
      <c r="G27" t="s">
        <v>668</v>
      </c>
    </row>
    <row r="28" spans="1:7">
      <c r="A28">
        <v>26</v>
      </c>
      <c r="B28" s="18" t="s">
        <v>520</v>
      </c>
      <c r="C28" s="17">
        <f>VolcanoPeak!$B34</f>
        <v>20284204.535279997</v>
      </c>
      <c r="D28" s="17">
        <f>VolcanoPeak!$B35</f>
        <v>25355255.669099994</v>
      </c>
      <c r="E28" s="17">
        <f>VolcanoPeak!$B36</f>
        <v>42434745.908732504</v>
      </c>
      <c r="F28" s="17">
        <f>VolcanoPeak!$B37</f>
        <v>53043432.385915637</v>
      </c>
      <c r="G28" t="s">
        <v>696</v>
      </c>
    </row>
    <row r="29" spans="1:7">
      <c r="A29">
        <v>27</v>
      </c>
      <c r="B29" s="18" t="s">
        <v>521</v>
      </c>
      <c r="C29" s="17">
        <f>FrostyZone!$B34</f>
        <v>26989681.975723639</v>
      </c>
      <c r="D29" s="17">
        <f>FrostyZone!$B35</f>
        <v>33737102.469654545</v>
      </c>
      <c r="E29" s="17">
        <f>FrostyZone!$B36</f>
        <v>56462544.56140101</v>
      </c>
      <c r="F29" s="17">
        <f>FrostyZone!$B37</f>
        <v>70578180.701751277</v>
      </c>
      <c r="G29" t="s">
        <v>696</v>
      </c>
    </row>
    <row r="30" spans="1:7">
      <c r="A30">
        <v>28</v>
      </c>
      <c r="B30" t="s">
        <v>519</v>
      </c>
      <c r="C30" s="67" t="s">
        <v>644</v>
      </c>
      <c r="D30" s="67"/>
      <c r="E30" s="67"/>
      <c r="F30" s="67"/>
    </row>
    <row r="31" spans="1:7">
      <c r="A31">
        <v>29</v>
      </c>
      <c r="B31" t="s">
        <v>524</v>
      </c>
      <c r="C31" s="1" t="s">
        <v>641</v>
      </c>
      <c r="D31" s="1" t="s">
        <v>641</v>
      </c>
      <c r="E31" s="1" t="s">
        <v>641</v>
      </c>
      <c r="F31" s="1" t="s">
        <v>641</v>
      </c>
    </row>
    <row r="32" spans="1:7">
      <c r="A32">
        <v>30</v>
      </c>
      <c r="B32" s="18" t="str">
        <f>"-Infinity: Prehistoric Area"</f>
        <v>-Infinity: Prehistoric Area</v>
      </c>
      <c r="C32" s="17">
        <f>Prehistoric!$B27</f>
        <v>1896747.2999999998</v>
      </c>
      <c r="D32" s="17">
        <f>Prehistoric!$B28</f>
        <v>2370934.1249999995</v>
      </c>
      <c r="E32" s="17">
        <f>Prehistoric!$B29</f>
        <v>3948027.2264159997</v>
      </c>
      <c r="F32" s="17">
        <f>Prehistoric!$B30</f>
        <v>4935034.03302</v>
      </c>
    </row>
    <row r="33" spans="1:6">
      <c r="A33">
        <v>31</v>
      </c>
      <c r="B33" t="s">
        <v>593</v>
      </c>
      <c r="C33" s="1" t="s">
        <v>641</v>
      </c>
      <c r="D33" s="1" t="s">
        <v>641</v>
      </c>
      <c r="E33" s="1" t="s">
        <v>641</v>
      </c>
      <c r="F33" s="1" t="s">
        <v>641</v>
      </c>
    </row>
    <row r="34" spans="1:6">
      <c r="A34">
        <v>32</v>
      </c>
      <c r="B34" t="s">
        <v>610</v>
      </c>
      <c r="C34">
        <v>0</v>
      </c>
      <c r="D34">
        <v>0</v>
      </c>
      <c r="E34">
        <v>0</v>
      </c>
      <c r="F34">
        <v>0</v>
      </c>
    </row>
    <row r="35" spans="1:6">
      <c r="A35">
        <v>33</v>
      </c>
      <c r="B35" t="s">
        <v>611</v>
      </c>
      <c r="C35">
        <v>0</v>
      </c>
      <c r="D35">
        <v>0</v>
      </c>
      <c r="E35">
        <v>0</v>
      </c>
      <c r="F35">
        <v>0</v>
      </c>
    </row>
    <row r="36" spans="1:6">
      <c r="A36">
        <v>34</v>
      </c>
      <c r="B36" t="s">
        <v>527</v>
      </c>
      <c r="C36" s="1" t="s">
        <v>641</v>
      </c>
      <c r="D36" s="1" t="s">
        <v>641</v>
      </c>
      <c r="E36" s="1" t="s">
        <v>641</v>
      </c>
      <c r="F36" s="1" t="s">
        <v>641</v>
      </c>
    </row>
    <row r="37" spans="1:6">
      <c r="A37">
        <v>35</v>
      </c>
      <c r="B37" t="s">
        <v>528</v>
      </c>
      <c r="C37" s="1" t="s">
        <v>641</v>
      </c>
      <c r="D37" s="1" t="s">
        <v>641</v>
      </c>
      <c r="E37" s="1" t="s">
        <v>641</v>
      </c>
      <c r="F37" s="1" t="s">
        <v>641</v>
      </c>
    </row>
    <row r="38" spans="1:6">
      <c r="A38">
        <v>36</v>
      </c>
      <c r="B38" t="s">
        <v>529</v>
      </c>
      <c r="C38" s="1" t="s">
        <v>641</v>
      </c>
      <c r="D38" s="1" t="s">
        <v>641</v>
      </c>
      <c r="E38" s="1" t="s">
        <v>641</v>
      </c>
      <c r="F38" s="1" t="s">
        <v>641</v>
      </c>
    </row>
    <row r="39" spans="1:6">
      <c r="A39">
        <v>37</v>
      </c>
      <c r="B39" t="s">
        <v>530</v>
      </c>
      <c r="C39" s="1" t="s">
        <v>641</v>
      </c>
      <c r="D39" s="1" t="s">
        <v>641</v>
      </c>
      <c r="E39" s="1" t="s">
        <v>641</v>
      </c>
      <c r="F39" s="1" t="s">
        <v>641</v>
      </c>
    </row>
    <row r="40" spans="1:6">
      <c r="A40">
        <v>38</v>
      </c>
      <c r="B40" t="s">
        <v>531</v>
      </c>
      <c r="C40" s="1" t="s">
        <v>641</v>
      </c>
      <c r="D40" s="1" t="s">
        <v>641</v>
      </c>
      <c r="E40" s="1" t="s">
        <v>641</v>
      </c>
      <c r="F40" s="1" t="s">
        <v>641</v>
      </c>
    </row>
    <row r="41" spans="1:6">
      <c r="A41">
        <v>39</v>
      </c>
      <c r="B41" t="s">
        <v>532</v>
      </c>
      <c r="C41" s="1" t="s">
        <v>641</v>
      </c>
      <c r="D41" s="1" t="s">
        <v>641</v>
      </c>
      <c r="E41" s="1" t="s">
        <v>641</v>
      </c>
      <c r="F41" s="1" t="s">
        <v>641</v>
      </c>
    </row>
    <row r="42" spans="1:6">
      <c r="A42">
        <v>40</v>
      </c>
      <c r="B42" t="s">
        <v>533</v>
      </c>
      <c r="C42" s="1" t="s">
        <v>641</v>
      </c>
      <c r="D42" s="1" t="s">
        <v>641</v>
      </c>
      <c r="E42" s="1" t="s">
        <v>641</v>
      </c>
      <c r="F42" s="1" t="s">
        <v>641</v>
      </c>
    </row>
    <row r="43" spans="1:6">
      <c r="A43">
        <v>41</v>
      </c>
      <c r="B43" t="s">
        <v>534</v>
      </c>
      <c r="C43" s="1" t="s">
        <v>641</v>
      </c>
      <c r="D43" s="1" t="s">
        <v>641</v>
      </c>
      <c r="E43" s="1" t="s">
        <v>641</v>
      </c>
      <c r="F43" s="1" t="s">
        <v>641</v>
      </c>
    </row>
    <row r="44" spans="1:6">
      <c r="A44">
        <v>42</v>
      </c>
      <c r="B44" t="s">
        <v>535</v>
      </c>
      <c r="C44" s="1" t="s">
        <v>641</v>
      </c>
      <c r="D44" s="1" t="s">
        <v>641</v>
      </c>
      <c r="E44" s="1" t="s">
        <v>641</v>
      </c>
      <c r="F44" s="1" t="s">
        <v>641</v>
      </c>
    </row>
    <row r="45" spans="1:6">
      <c r="A45">
        <v>43</v>
      </c>
      <c r="B45" t="s">
        <v>612</v>
      </c>
      <c r="C45">
        <v>0</v>
      </c>
      <c r="D45">
        <v>0</v>
      </c>
      <c r="E45">
        <v>0</v>
      </c>
      <c r="F45">
        <v>0</v>
      </c>
    </row>
    <row r="46" spans="1:6">
      <c r="A46">
        <v>44</v>
      </c>
      <c r="B46" s="18" t="s">
        <v>633</v>
      </c>
      <c r="C46" s="17">
        <f>SmileyIslandOn!$B30</f>
        <v>24089061.719999995</v>
      </c>
      <c r="D46" s="17">
        <f>SmileyIslandOn!$B31</f>
        <v>30111327.149999995</v>
      </c>
      <c r="E46" s="17">
        <f>SmileyIslandOn!$B32</f>
        <v>50228232.287999988</v>
      </c>
      <c r="F46" s="17">
        <f>SmileyIslandOn!$B33</f>
        <v>62785290.359999992</v>
      </c>
    </row>
    <row r="47" spans="1:6">
      <c r="A47">
        <v>44</v>
      </c>
      <c r="B47" s="18" t="s">
        <v>634</v>
      </c>
      <c r="C47" s="17">
        <f>SmileyIslandOff!$B30</f>
        <v>36133592.580000006</v>
      </c>
      <c r="D47" s="17">
        <f>SmileyIslandOff!$B31</f>
        <v>45166990.725000009</v>
      </c>
      <c r="E47" s="17">
        <f>SmileyIslandOff!$B32</f>
        <v>75342348.431999981</v>
      </c>
      <c r="F47" s="17">
        <f>SmileyIslandOff!$B33</f>
        <v>94177935.539999977</v>
      </c>
    </row>
    <row r="48" spans="1:6">
      <c r="A48">
        <v>45</v>
      </c>
      <c r="B48" t="s">
        <v>591</v>
      </c>
      <c r="C48">
        <v>0</v>
      </c>
      <c r="D48">
        <v>0</v>
      </c>
      <c r="E48">
        <v>0</v>
      </c>
      <c r="F48">
        <v>0</v>
      </c>
    </row>
    <row r="49" spans="1:7">
      <c r="A49">
        <v>46</v>
      </c>
      <c r="B49" t="s">
        <v>592</v>
      </c>
      <c r="C49">
        <v>0</v>
      </c>
      <c r="D49">
        <v>0</v>
      </c>
      <c r="E49">
        <v>0</v>
      </c>
      <c r="F49">
        <v>0</v>
      </c>
    </row>
    <row r="50" spans="1:7">
      <c r="A50">
        <v>47</v>
      </c>
      <c r="B50" t="s">
        <v>537</v>
      </c>
      <c r="C50" s="31" t="s">
        <v>641</v>
      </c>
      <c r="D50" s="31" t="s">
        <v>641</v>
      </c>
      <c r="E50" s="31" t="s">
        <v>641</v>
      </c>
      <c r="F50" s="31" t="s">
        <v>641</v>
      </c>
    </row>
    <row r="51" spans="1:7">
      <c r="A51">
        <v>48</v>
      </c>
      <c r="B51" s="18" t="s">
        <v>538</v>
      </c>
      <c r="C51" s="17">
        <f>PokaymanCity!$B28</f>
        <v>46332648.183692299</v>
      </c>
      <c r="D51" s="17">
        <f>PokaymanCity!$B29</f>
        <v>57915810.229615375</v>
      </c>
      <c r="E51" s="17">
        <f>PokaymanCity!$B30</f>
        <v>96751697.270399988</v>
      </c>
      <c r="F51" s="17">
        <f>PokaymanCity!$B31</f>
        <v>120939621.58799998</v>
      </c>
    </row>
    <row r="52" spans="1:7">
      <c r="A52">
        <v>49</v>
      </c>
      <c r="B52" s="18" t="s">
        <v>539</v>
      </c>
      <c r="C52" s="17">
        <f>NotCopyrightInfringement!$B35</f>
        <v>92664371.757230759</v>
      </c>
      <c r="D52" s="17">
        <f>NotCopyrightInfringement!$B36</f>
        <v>115830464.69653845</v>
      </c>
      <c r="E52" s="17">
        <f>NotCopyrightInfringement!$B37</f>
        <v>195649016.21585456</v>
      </c>
      <c r="F52" s="17">
        <f>NotCopyrightInfringement!$B38</f>
        <v>244561270.26981816</v>
      </c>
      <c r="G52" t="s">
        <v>696</v>
      </c>
    </row>
    <row r="53" spans="1:7">
      <c r="A53">
        <v>50</v>
      </c>
      <c r="B53" t="s">
        <v>540</v>
      </c>
      <c r="C53" s="31" t="s">
        <v>641</v>
      </c>
      <c r="D53" s="31" t="s">
        <v>641</v>
      </c>
      <c r="E53">
        <v>0</v>
      </c>
      <c r="F53">
        <v>0</v>
      </c>
    </row>
    <row r="54" spans="1:7">
      <c r="A54">
        <v>51</v>
      </c>
      <c r="B54" t="s">
        <v>609</v>
      </c>
      <c r="C54">
        <v>0</v>
      </c>
      <c r="D54">
        <v>0</v>
      </c>
      <c r="E54">
        <v>0</v>
      </c>
      <c r="F54">
        <v>0</v>
      </c>
    </row>
    <row r="55" spans="1:7">
      <c r="A55">
        <v>52</v>
      </c>
      <c r="B55" t="s">
        <v>543</v>
      </c>
      <c r="C55" s="31" t="s">
        <v>641</v>
      </c>
      <c r="D55" s="31" t="s">
        <v>641</v>
      </c>
      <c r="E55" s="31" t="s">
        <v>641</v>
      </c>
      <c r="F55" s="31" t="s">
        <v>641</v>
      </c>
    </row>
    <row r="56" spans="1:7">
      <c r="A56">
        <v>53</v>
      </c>
      <c r="B56" t="s">
        <v>541</v>
      </c>
      <c r="C56" s="31" t="s">
        <v>641</v>
      </c>
      <c r="D56" s="31" t="s">
        <v>641</v>
      </c>
      <c r="E56" s="31" t="s">
        <v>641</v>
      </c>
      <c r="F56" s="31" t="s">
        <v>641</v>
      </c>
    </row>
    <row r="57" spans="1:7">
      <c r="A57">
        <v>54</v>
      </c>
      <c r="B57" t="s">
        <v>542</v>
      </c>
      <c r="C57" s="31" t="s">
        <v>641</v>
      </c>
      <c r="D57" s="31" t="s">
        <v>641</v>
      </c>
      <c r="E57" s="31" t="s">
        <v>641</v>
      </c>
      <c r="F57" s="31" t="s">
        <v>641</v>
      </c>
    </row>
    <row r="58" spans="1:7">
      <c r="A58">
        <v>55</v>
      </c>
      <c r="B58" t="s">
        <v>613</v>
      </c>
      <c r="C58">
        <v>0</v>
      </c>
      <c r="D58">
        <v>0</v>
      </c>
      <c r="E58">
        <v>0</v>
      </c>
      <c r="F58">
        <v>0</v>
      </c>
    </row>
    <row r="59" spans="1:7">
      <c r="A59">
        <v>56</v>
      </c>
      <c r="B59" t="s">
        <v>382</v>
      </c>
      <c r="C59" s="31" t="s">
        <v>641</v>
      </c>
      <c r="D59" s="31" t="s">
        <v>641</v>
      </c>
      <c r="E59" s="31" t="s">
        <v>641</v>
      </c>
      <c r="F59" s="31" t="s">
        <v>641</v>
      </c>
    </row>
    <row r="60" spans="1:7">
      <c r="A60">
        <v>57</v>
      </c>
      <c r="B60" s="18" t="s">
        <v>544</v>
      </c>
      <c r="C60" s="17">
        <f>CensorShip!$B24</f>
        <v>61821346.137119994</v>
      </c>
      <c r="D60" s="17">
        <f>CensorShip!$B25</f>
        <v>77276682.671399981</v>
      </c>
      <c r="E60" s="17">
        <f>CensorShip!$B26</f>
        <v>130210659.86572799</v>
      </c>
      <c r="F60" s="17">
        <f>CensorShip!$B27</f>
        <v>162763324.83216</v>
      </c>
    </row>
    <row r="61" spans="1:7">
      <c r="A61">
        <v>58</v>
      </c>
      <c r="B61" t="s">
        <v>614</v>
      </c>
      <c r="C61">
        <v>0</v>
      </c>
      <c r="D61">
        <v>0</v>
      </c>
      <c r="E61">
        <v>0</v>
      </c>
      <c r="F61">
        <v>0</v>
      </c>
    </row>
    <row r="62" spans="1:7">
      <c r="A62">
        <v>59</v>
      </c>
      <c r="B62" t="s">
        <v>615</v>
      </c>
      <c r="C62">
        <v>0</v>
      </c>
      <c r="D62">
        <v>0</v>
      </c>
      <c r="E62" s="31" t="s">
        <v>641</v>
      </c>
      <c r="F62" s="31" t="s">
        <v>641</v>
      </c>
    </row>
    <row r="63" spans="1:7">
      <c r="A63">
        <v>60</v>
      </c>
      <c r="B63" s="18" t="s">
        <v>545</v>
      </c>
      <c r="C63" s="17">
        <f>Foodlandistan!$B24</f>
        <v>2623104</v>
      </c>
      <c r="D63" s="17">
        <f>Foodlandistan!$B25</f>
        <v>3278880</v>
      </c>
      <c r="E63" s="17">
        <f>Foodlandistan!$B26</f>
        <v>11860992</v>
      </c>
      <c r="F63" s="17">
        <f>Foodlandistan!$B27</f>
        <v>14826240</v>
      </c>
      <c r="G63" t="s">
        <v>664</v>
      </c>
    </row>
    <row r="64" spans="1:7">
      <c r="A64">
        <v>61</v>
      </c>
      <c r="B64" t="s">
        <v>546</v>
      </c>
      <c r="C64" s="31" t="s">
        <v>665</v>
      </c>
      <c r="D64" s="31" t="s">
        <v>665</v>
      </c>
      <c r="E64" s="31" t="s">
        <v>665</v>
      </c>
      <c r="F64" s="31" t="s">
        <v>665</v>
      </c>
    </row>
    <row r="65" spans="1:7">
      <c r="A65">
        <v>62</v>
      </c>
      <c r="B65" s="18" t="s">
        <v>547</v>
      </c>
      <c r="C65" s="17">
        <f>LullabyLake!$B30</f>
        <v>27792901.843206428</v>
      </c>
      <c r="D65" s="17">
        <f>LullabyLake!$B31</f>
        <v>34741127.304008037</v>
      </c>
      <c r="E65" s="17">
        <f>LullabyLake!$B32</f>
        <v>58286306.675175428</v>
      </c>
      <c r="F65" s="17">
        <f>LullabyLake!$B33</f>
        <v>72857883.343969285</v>
      </c>
    </row>
    <row r="66" spans="1:7">
      <c r="A66">
        <v>62</v>
      </c>
      <c r="B66" s="18" t="s">
        <v>650</v>
      </c>
      <c r="C66" s="17">
        <f>C65*1.07</f>
        <v>29738404.972230881</v>
      </c>
      <c r="D66" s="17">
        <f>D65*1.07</f>
        <v>37173006.215288602</v>
      </c>
      <c r="E66" s="17">
        <f>E65*1.07</f>
        <v>62366348.142437711</v>
      </c>
      <c r="F66" s="17">
        <f>F65*1.07</f>
        <v>77957935.178047135</v>
      </c>
      <c r="G66" t="s">
        <v>666</v>
      </c>
    </row>
    <row r="67" spans="1:7">
      <c r="A67">
        <v>63</v>
      </c>
      <c r="B67" s="18" t="s">
        <v>548</v>
      </c>
      <c r="C67" s="17">
        <f>BillygoatBridge!$B28</f>
        <v>44758798.525963634</v>
      </c>
      <c r="D67" s="17">
        <f>BillygoatBridge!$B29</f>
        <v>55948498.157454535</v>
      </c>
      <c r="E67" s="17">
        <f>BillygoatBridge!$B30</f>
        <v>94004390.89947927</v>
      </c>
      <c r="F67" s="17">
        <f>BillygoatBridge!$B31</f>
        <v>117505488.6243491</v>
      </c>
    </row>
    <row r="68" spans="1:7">
      <c r="A68">
        <v>63</v>
      </c>
      <c r="B68" s="18" t="s">
        <v>651</v>
      </c>
      <c r="C68" s="17">
        <f>C67*1.07</f>
        <v>47891914.422781095</v>
      </c>
      <c r="D68" s="17">
        <f>D67*1.07</f>
        <v>59864893.028476357</v>
      </c>
      <c r="E68" s="17">
        <f>E67*1.07</f>
        <v>100584698.26244283</v>
      </c>
      <c r="F68" s="17">
        <f>F67*1.07</f>
        <v>125730872.82805355</v>
      </c>
      <c r="G68" t="s">
        <v>666</v>
      </c>
    </row>
    <row r="69" spans="1:7">
      <c r="A69">
        <v>64</v>
      </c>
      <c r="B69" s="18" t="s">
        <v>549</v>
      </c>
      <c r="C69" s="17">
        <f>FabledForest!$B29</f>
        <v>43166976.25454244</v>
      </c>
      <c r="D69" s="17">
        <f>FabledForest!$B30</f>
        <v>53958720.318178058</v>
      </c>
      <c r="E69" s="17">
        <f>FabledForest!$B31</f>
        <v>90796047.10766989</v>
      </c>
      <c r="F69" s="17">
        <f>FabledForest!$B32</f>
        <v>113495058.88458736</v>
      </c>
    </row>
    <row r="70" spans="1:7">
      <c r="A70">
        <v>64</v>
      </c>
      <c r="B70" s="18" t="s">
        <v>652</v>
      </c>
      <c r="C70" s="17">
        <f>C69*1.07</f>
        <v>46188664.592360415</v>
      </c>
      <c r="D70" s="17">
        <f>D69*1.07</f>
        <v>57735830.740450524</v>
      </c>
      <c r="E70" s="17">
        <f>E69*1.07</f>
        <v>97151770.405206785</v>
      </c>
      <c r="F70" s="17">
        <f>F69*1.07</f>
        <v>121439713.00650848</v>
      </c>
      <c r="G70" t="s">
        <v>666</v>
      </c>
    </row>
    <row r="71" spans="1:7">
      <c r="A71">
        <v>65</v>
      </c>
      <c r="B71" s="18" t="s">
        <v>550</v>
      </c>
      <c r="C71" s="17">
        <f>FortressFoothills!$B28</f>
        <v>70654893.753599986</v>
      </c>
      <c r="D71" s="17">
        <f>FortressFoothills!$B29</f>
        <v>88318617.191999987</v>
      </c>
      <c r="E71" s="17">
        <f>FortressFoothills!$B30</f>
        <v>148954107.08505601</v>
      </c>
      <c r="F71" s="17">
        <f>FortressFoothills!$B31</f>
        <v>186192633.85631999</v>
      </c>
    </row>
    <row r="72" spans="1:7">
      <c r="A72">
        <v>65</v>
      </c>
      <c r="B72" s="18" t="s">
        <v>653</v>
      </c>
      <c r="C72" s="17">
        <f>C71*1.07</f>
        <v>75600736.316351995</v>
      </c>
      <c r="D72" s="17">
        <f>D71*1.07</f>
        <v>94500920.395439997</v>
      </c>
      <c r="E72" s="17">
        <f>E71*1.07</f>
        <v>159380894.58100992</v>
      </c>
      <c r="F72" s="17">
        <f>F71*1.07</f>
        <v>199226118.22626239</v>
      </c>
      <c r="G72" t="s">
        <v>666</v>
      </c>
    </row>
    <row r="73" spans="1:7">
      <c r="A73">
        <v>66</v>
      </c>
      <c r="B73" s="18" t="s">
        <v>551</v>
      </c>
      <c r="C73" s="17">
        <f>CastleGrimm!$B28</f>
        <v>108465212.67599998</v>
      </c>
      <c r="D73" s="17">
        <f>CastleGrimm!$B29</f>
        <v>135581515.84499997</v>
      </c>
      <c r="E73" s="17">
        <f>CastleGrimm!$B30</f>
        <v>228872262.51967999</v>
      </c>
      <c r="F73" s="17">
        <f>CastleGrimm!$B31</f>
        <v>286090328.14959997</v>
      </c>
    </row>
    <row r="74" spans="1:7">
      <c r="A74">
        <v>66</v>
      </c>
      <c r="B74" s="18" t="s">
        <v>654</v>
      </c>
      <c r="C74" s="17">
        <f>C73*1.07</f>
        <v>116057777.56332</v>
      </c>
      <c r="D74" s="17">
        <f>D73*1.07</f>
        <v>145072221.95414996</v>
      </c>
      <c r="E74" s="17">
        <f>E73*1.07</f>
        <v>244893320.89605761</v>
      </c>
      <c r="F74" s="17">
        <f>F73*1.07</f>
        <v>306116651.12007201</v>
      </c>
      <c r="G74" t="s">
        <v>666</v>
      </c>
    </row>
    <row r="75" spans="1:7">
      <c r="A75">
        <v>67</v>
      </c>
      <c r="B75" s="18" t="s">
        <v>552</v>
      </c>
      <c r="C75" s="17">
        <f>ThroneRoom!$B27</f>
        <v>116677359.78640132</v>
      </c>
      <c r="D75" s="17">
        <f>ThroneRoom!$B28</f>
        <v>145846699.73300165</v>
      </c>
      <c r="E75" s="17">
        <f>ThroneRoom!$B29</f>
        <v>246828223.74257052</v>
      </c>
      <c r="F75" s="17">
        <f>ThroneRoom!$B30</f>
        <v>308535279.67821318</v>
      </c>
    </row>
    <row r="76" spans="1:7">
      <c r="A76">
        <v>67</v>
      </c>
      <c r="B76" s="18" t="s">
        <v>655</v>
      </c>
      <c r="C76" s="17">
        <f>C75*1.07</f>
        <v>124844774.97144942</v>
      </c>
      <c r="D76" s="17">
        <f>D75*1.07</f>
        <v>156055968.71431178</v>
      </c>
      <c r="E76" s="17">
        <f>E75*1.07</f>
        <v>264106199.40455046</v>
      </c>
      <c r="F76" s="17">
        <f>F75*1.07</f>
        <v>330132749.25568813</v>
      </c>
      <c r="G76" t="s">
        <v>666</v>
      </c>
    </row>
    <row r="77" spans="1:7">
      <c r="A77">
        <v>68</v>
      </c>
      <c r="B77" t="s">
        <v>553</v>
      </c>
      <c r="C77" s="31" t="s">
        <v>641</v>
      </c>
      <c r="D77" s="31" t="s">
        <v>641</v>
      </c>
      <c r="E77" s="31" t="s">
        <v>641</v>
      </c>
      <c r="F77" s="31" t="s">
        <v>641</v>
      </c>
    </row>
    <row r="78" spans="1:7">
      <c r="A78">
        <v>69</v>
      </c>
      <c r="B78" t="s">
        <v>616</v>
      </c>
      <c r="C78">
        <v>0</v>
      </c>
      <c r="D78">
        <v>0</v>
      </c>
      <c r="E78">
        <v>0</v>
      </c>
      <c r="F78">
        <v>0</v>
      </c>
    </row>
    <row r="79" spans="1:7">
      <c r="A79">
        <v>70</v>
      </c>
      <c r="B79" s="18" t="s">
        <v>554</v>
      </c>
      <c r="C79" s="17">
        <f>'2011TriangleLand'!$B35</f>
        <v>2860950.2123520002</v>
      </c>
      <c r="D79" s="17">
        <f>'2011TriangleLand'!$B36</f>
        <v>3576187.7654400002</v>
      </c>
      <c r="E79" s="17">
        <f>'2011TriangleLand'!$B37</f>
        <v>5988195.6574003212</v>
      </c>
      <c r="F79" s="17">
        <f>'2011TriangleLand'!$B38</f>
        <v>7485244.5717504015</v>
      </c>
      <c r="G79" t="s">
        <v>670</v>
      </c>
    </row>
    <row r="80" spans="1:7">
      <c r="A80">
        <v>71</v>
      </c>
      <c r="B80" t="s">
        <v>617</v>
      </c>
      <c r="C80">
        <v>0</v>
      </c>
      <c r="D80">
        <v>0</v>
      </c>
      <c r="E80">
        <v>0</v>
      </c>
      <c r="F80">
        <v>0</v>
      </c>
    </row>
    <row r="81" spans="1:6">
      <c r="A81">
        <v>72</v>
      </c>
      <c r="B81" t="s">
        <v>618</v>
      </c>
      <c r="C81">
        <v>0</v>
      </c>
      <c r="D81">
        <v>0</v>
      </c>
      <c r="E81">
        <v>0</v>
      </c>
      <c r="F81">
        <v>0</v>
      </c>
    </row>
    <row r="82" spans="1:6">
      <c r="A82">
        <v>73</v>
      </c>
      <c r="B82" t="s">
        <v>619</v>
      </c>
      <c r="C82">
        <v>0</v>
      </c>
      <c r="D82">
        <v>0</v>
      </c>
      <c r="E82">
        <v>0</v>
      </c>
      <c r="F82">
        <v>0</v>
      </c>
    </row>
    <row r="83" spans="1:6">
      <c r="A83">
        <v>74</v>
      </c>
      <c r="B83" t="s">
        <v>620</v>
      </c>
      <c r="C83">
        <v>0</v>
      </c>
      <c r="D83">
        <v>0</v>
      </c>
      <c r="E83">
        <v>0</v>
      </c>
      <c r="F83">
        <v>0</v>
      </c>
    </row>
    <row r="84" spans="1:6">
      <c r="A84">
        <v>75</v>
      </c>
      <c r="B84" t="s">
        <v>621</v>
      </c>
      <c r="C84">
        <v>0</v>
      </c>
      <c r="D84">
        <v>0</v>
      </c>
      <c r="E84">
        <v>0</v>
      </c>
      <c r="F84">
        <v>0</v>
      </c>
    </row>
    <row r="85" spans="1:6">
      <c r="A85">
        <v>76</v>
      </c>
      <c r="B85" t="s">
        <v>622</v>
      </c>
      <c r="C85">
        <v>0</v>
      </c>
      <c r="D85">
        <v>0</v>
      </c>
      <c r="E85">
        <v>0</v>
      </c>
      <c r="F85">
        <v>0</v>
      </c>
    </row>
    <row r="86" spans="1:6">
      <c r="A86">
        <v>77</v>
      </c>
      <c r="B86" t="s">
        <v>623</v>
      </c>
      <c r="C86">
        <v>0</v>
      </c>
      <c r="D86">
        <v>0</v>
      </c>
      <c r="E86">
        <v>0</v>
      </c>
      <c r="F86">
        <v>0</v>
      </c>
    </row>
    <row r="87" spans="1:6">
      <c r="A87">
        <v>78</v>
      </c>
      <c r="B87" t="s">
        <v>624</v>
      </c>
      <c r="C87">
        <v>0</v>
      </c>
      <c r="D87">
        <v>0</v>
      </c>
      <c r="E87">
        <v>0</v>
      </c>
      <c r="F87">
        <v>0</v>
      </c>
    </row>
  </sheetData>
  <mergeCells count="1">
    <mergeCell ref="C30:F30"/>
  </mergeCells>
  <hyperlinks>
    <hyperlink ref="B3" location="BeginnerTrainingZone!A1" display="Beginning Training Zone"/>
    <hyperlink ref="B4" location="AdvancedTrainingZone!A1" display="Advanced Training Zone"/>
    <hyperlink ref="B5" location="MysticForest!A1" display="Mystic Forest"/>
    <hyperlink ref="B6" location="NightForest!A1" display="Night Forest"/>
    <hyperlink ref="B7" location="TheSky!A1" display="The Sky"/>
    <hyperlink ref="B8" location="Deadlands!A1" display="Deadlands"/>
    <hyperlink ref="B20" location="DarkPortal!A1" display="Dark Portal"/>
    <hyperlink ref="B10" location="TheDesert!A1" display="The Desert"/>
    <hyperlink ref="B11" location="TheBeach!A1" display="The Beach"/>
    <hyperlink ref="B12" location="BinaryBattlefield!A1" display="Binary Battlefield"/>
    <hyperlink ref="B13" location="DragonCave!A1" display="Dragon Cave"/>
    <hyperlink ref="B14" location="PirateShip!A1" display="Pirate Ship"/>
    <hyperlink ref="B15" location="TriangleLand!A1" display="Triangle Land"/>
    <hyperlink ref="B16" location="RopelessRoom!A1" display="Ropeless Room"/>
    <hyperlink ref="B19" location="ScaryGraveyard!A1" display="Scary Graveyard"/>
    <hyperlink ref="B17" location="PollutedSky!A1" display="Polluted Sky"/>
    <hyperlink ref="B18" location="SecretBeach!A1" display="Secret Beach"/>
    <hyperlink ref="B21" location="'2012YeOldePub'!A1" display="2012: Ye Olde Pub"/>
    <hyperlink ref="B23" location="MysticPath!A1" display="Mystic Path"/>
    <hyperlink ref="B25" location="'9001MysticForest'!A1" display="9001: Mystic Forest"/>
    <hyperlink ref="B26" location="DefendMission!A1" display="Defend Mission"/>
    <hyperlink ref="B27" location="SecretLab!A1" display="Secret Lab"/>
    <hyperlink ref="B28" location="VolcanoPeak!A1" display="Volcano Peak"/>
    <hyperlink ref="B29" location="FrostyZone!A1" display="Frosty Zone"/>
    <hyperlink ref="B32" location="Prehistoric!A1" display="Prehistoric!A1"/>
    <hyperlink ref="B46" location="SmileyIslandOn!A1" display="Smiley Island (autofight on)"/>
    <hyperlink ref="B47" location="SmileyIslandOff!A1" display="Smiley Island (autofight off)"/>
    <hyperlink ref="B51" location="PokaymanCity!A1" display="Pokayman City"/>
    <hyperlink ref="B52" location="NotCopyrightInfringement!A1" display="Not Copyright Infringement"/>
    <hyperlink ref="B60" location="CensorShip!A1" display="Censor Ship"/>
    <hyperlink ref="B63" location="Foodlandistan!A1" display="Foodlandistan"/>
    <hyperlink ref="B65" location="LullabyLake!A1" display="Lullaby Lake"/>
    <hyperlink ref="B66" location="LullabyLake!A1" display="Lullaby Lake (adjusted)"/>
    <hyperlink ref="B67" location="BillygoatBridge!A1" display="Billygoat Bridge"/>
    <hyperlink ref="B68" location="BillygoatBridge!A1" display="Billygoat Bridge (adjusted)"/>
    <hyperlink ref="B69" location="FabledForest!A1" display="Fabled Forest"/>
    <hyperlink ref="B70" location="FabledForest!A1" display="Fabled Forest (adjusted)"/>
    <hyperlink ref="B71" location="FortressFoothills!A1" display="Fortress Foothills"/>
    <hyperlink ref="B72" location="FortressFoothills!A1" display="Fortress Foothills (adjusted)"/>
    <hyperlink ref="B73" location="CastleGrimm!A1" display="Castle Grimm"/>
    <hyperlink ref="B74" location="CastleGrimm!A1" display="Castle Grimm (adjusted)"/>
    <hyperlink ref="B75" location="ThroneRoom!A1" display="Throne Room"/>
    <hyperlink ref="B76" location="ThroneRoom!A1" display="Throne Room (adjusted)"/>
    <hyperlink ref="B79" location="'2011TriangleLand'!A1" display="2011: Triangle Land"/>
  </hyperlinks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8"/>
  <sheetViews>
    <sheetView workbookViewId="0">
      <pane xSplit="1" topLeftCell="R1" activePane="topRight" state="frozen"/>
      <selection pane="topRight" activeCell="Y12" sqref="Y12"/>
    </sheetView>
  </sheetViews>
  <sheetFormatPr baseColWidth="10" defaultRowHeight="15" x14ac:dyDescent="0"/>
  <cols>
    <col min="1" max="1" width="20.6640625" bestFit="1" customWidth="1"/>
    <col min="2" max="2" width="11.83203125" bestFit="1" customWidth="1"/>
    <col min="3" max="3" width="12.1640625" bestFit="1" customWidth="1"/>
    <col min="4" max="4" width="10.33203125" bestFit="1" customWidth="1"/>
    <col min="5" max="5" width="8.1640625" bestFit="1" customWidth="1"/>
    <col min="6" max="6" width="9.33203125" bestFit="1" customWidth="1"/>
    <col min="7" max="7" width="9.1640625" bestFit="1" customWidth="1"/>
    <col min="8" max="8" width="8.6640625" bestFit="1" customWidth="1"/>
    <col min="9" max="9" width="13.83203125" bestFit="1" customWidth="1"/>
    <col min="10" max="10" width="11.5" bestFit="1" customWidth="1"/>
    <col min="11" max="11" width="16.6640625" bestFit="1" customWidth="1"/>
    <col min="12" max="12" width="12.1640625" bestFit="1" customWidth="1"/>
    <col min="13" max="13" width="16.33203125" bestFit="1" customWidth="1"/>
    <col min="14" max="14" width="9.1640625" bestFit="1" customWidth="1"/>
    <col min="15" max="15" width="12.5" bestFit="1" customWidth="1"/>
    <col min="16" max="16" width="9" bestFit="1" customWidth="1"/>
    <col min="17" max="17" width="8.6640625" bestFit="1" customWidth="1"/>
    <col min="18" max="18" width="12" bestFit="1" customWidth="1"/>
    <col min="19" max="19" width="17.1640625" bestFit="1" customWidth="1"/>
    <col min="20" max="20" width="9.33203125" bestFit="1" customWidth="1"/>
    <col min="21" max="21" width="12.6640625" bestFit="1" customWidth="1"/>
    <col min="22" max="22" width="9.1640625" bestFit="1" customWidth="1"/>
    <col min="23" max="23" width="8.83203125" bestFit="1" customWidth="1"/>
    <col min="24" max="24" width="12.1640625" bestFit="1" customWidth="1"/>
    <col min="25" max="25" width="17.1640625" bestFit="1" customWidth="1"/>
    <col min="26" max="26" width="6" bestFit="1" customWidth="1"/>
  </cols>
  <sheetData>
    <row r="1" spans="1:26">
      <c r="B1" t="s">
        <v>580</v>
      </c>
      <c r="C1" t="s">
        <v>581</v>
      </c>
    </row>
    <row r="2" spans="1:26">
      <c r="A2" t="s">
        <v>571</v>
      </c>
      <c r="B2">
        <v>10</v>
      </c>
      <c r="C2">
        <f>B2/PlayerInfo!B2</f>
        <v>10</v>
      </c>
      <c r="E2" s="11"/>
    </row>
    <row r="3" spans="1:26">
      <c r="A3" t="s">
        <v>639</v>
      </c>
      <c r="B3">
        <f>B2/1.6</f>
        <v>6.25</v>
      </c>
      <c r="C3">
        <f>B2/(PlayerInfo!B2+PlayerInfo!B9)</f>
        <v>6.25</v>
      </c>
      <c r="E3" s="11"/>
    </row>
    <row r="4" spans="1:26">
      <c r="A4" t="s">
        <v>562</v>
      </c>
      <c r="B4" s="13">
        <v>0.01</v>
      </c>
      <c r="C4" s="13">
        <f>MIN(B4*PlayerInfo!B3,1)</f>
        <v>0.02</v>
      </c>
    </row>
    <row r="5" spans="1:26">
      <c r="A5" t="s">
        <v>563</v>
      </c>
      <c r="B5" s="13">
        <v>0</v>
      </c>
      <c r="C5" s="13">
        <f>MIN(B5*PlayerInfo!B4,1)</f>
        <v>0</v>
      </c>
    </row>
    <row r="6" spans="1:26">
      <c r="A6" t="s">
        <v>572</v>
      </c>
      <c r="B6" s="13">
        <v>1E-3</v>
      </c>
      <c r="C6" s="13">
        <f>MIN(B6*PlayerInfo!B4,1)</f>
        <v>2E-3</v>
      </c>
    </row>
    <row r="7" spans="1:26">
      <c r="A7" t="s">
        <v>579</v>
      </c>
      <c r="B7" s="15">
        <f>(1*(1-B4)*(1-B5))</f>
        <v>0.99</v>
      </c>
      <c r="C7" s="15">
        <f>(1*(1-C4)*(1-C5))</f>
        <v>0.98</v>
      </c>
    </row>
    <row r="8" spans="1:26">
      <c r="A8" t="s">
        <v>582</v>
      </c>
      <c r="B8" s="15">
        <f>(1*(1-B4)*(1-B6))</f>
        <v>0.98900999999999994</v>
      </c>
      <c r="C8" s="15">
        <f>(1*(1-C4)*(1-C6))</f>
        <v>0.97804000000000002</v>
      </c>
    </row>
    <row r="9" spans="1:26">
      <c r="A9" t="s">
        <v>597</v>
      </c>
      <c r="B9">
        <f>PlayerInfo!$B$8/B2</f>
        <v>360</v>
      </c>
      <c r="C9">
        <f>PlayerInfo!$B$8/C2</f>
        <v>360</v>
      </c>
    </row>
    <row r="10" spans="1:26">
      <c r="A10" t="s">
        <v>638</v>
      </c>
      <c r="B10">
        <f>PlayerInfo!$B$8/B3</f>
        <v>576</v>
      </c>
      <c r="C10">
        <f>PlayerInfo!$B$8/C3</f>
        <v>576</v>
      </c>
    </row>
    <row r="12" spans="1:26">
      <c r="A12" s="20" t="s">
        <v>568</v>
      </c>
      <c r="B12" s="20" t="s">
        <v>569</v>
      </c>
      <c r="C12" s="20" t="s">
        <v>573</v>
      </c>
      <c r="D12" s="20" t="s">
        <v>575</v>
      </c>
      <c r="E12" s="20" t="s">
        <v>574</v>
      </c>
      <c r="F12" s="20" t="s">
        <v>570</v>
      </c>
      <c r="G12" s="20" t="s">
        <v>562</v>
      </c>
      <c r="H12" s="20" t="s">
        <v>563</v>
      </c>
      <c r="I12" s="20" t="s">
        <v>572</v>
      </c>
      <c r="J12" s="20" t="s">
        <v>579</v>
      </c>
      <c r="K12" s="20" t="s">
        <v>582</v>
      </c>
      <c r="L12" s="20" t="s">
        <v>583</v>
      </c>
      <c r="M12" s="20" t="s">
        <v>584</v>
      </c>
      <c r="N12" t="s">
        <v>673</v>
      </c>
      <c r="O12" t="s">
        <v>676</v>
      </c>
      <c r="P12" t="s">
        <v>677</v>
      </c>
      <c r="Q12" t="s">
        <v>678</v>
      </c>
      <c r="R12" t="s">
        <v>679</v>
      </c>
      <c r="S12" t="s">
        <v>680</v>
      </c>
      <c r="T12" t="s">
        <v>681</v>
      </c>
      <c r="U12" t="s">
        <v>682</v>
      </c>
      <c r="V12" t="s">
        <v>683</v>
      </c>
      <c r="W12" t="s">
        <v>684</v>
      </c>
      <c r="X12" t="s">
        <v>685</v>
      </c>
      <c r="Y12" t="s">
        <v>690</v>
      </c>
      <c r="Z12" s="20" t="s">
        <v>585</v>
      </c>
    </row>
    <row r="13" spans="1:26">
      <c r="A13" s="4" t="s">
        <v>17</v>
      </c>
      <c r="B13" s="20">
        <f>EnemyInfoCasual!E275</f>
        <v>1620</v>
      </c>
      <c r="C13" s="20">
        <f>(B13+(IF(EnemyInfoCasual!I275=1,PlayerInfo!$B$5,0)))*(PlayerInfo!$B$1)*(EnemyInfoCasual!L275+1)</f>
        <v>2624.4</v>
      </c>
      <c r="D13" s="20">
        <f>(B13+(IF(EnemyInfoCasual!I275=1,PlayerInfo!$B$5,0))+PlayerInfo!$B$6)*(PlayerInfo!$B$1)*(EnemyInfoCasual!L275+1)*EnemyInfoCasual!H275</f>
        <v>2624.4</v>
      </c>
      <c r="E13" s="20">
        <f>(B13+(IF(EnemyInfoCasual!I275=1,PlayerInfo!$B$5,0))+PlayerInfo!$B$6+PlayerInfo!$B$7)*(PlayerInfo!$B$1)*(EnemyInfoCasual!L275+1)*1.2*EnemyInfoCasual!H275</f>
        <v>3149.28</v>
      </c>
      <c r="F13" s="21">
        <v>1</v>
      </c>
      <c r="G13" s="21">
        <f>MIN((($B$4+(IF(EnemyInfoCasual!$C275=1,0.05,0))-($B$4*(IF(EnemyInfoCasual!$C275=1,0.05,0))))*PlayerInfo!$B$3)*EnemyInfoCasual!H275,1)</f>
        <v>0.11900000000000001</v>
      </c>
      <c r="H13" s="21">
        <f>MIN((($B$5+(IF(EnemyInfoCasual!$C275=1,0.005,0))-($B$5*(IF(EnemyInfoCasual!$C275=1,0.005,0))))*PlayerInfo!$B$4)*EnemyInfoCasual!H275,1)</f>
        <v>0.01</v>
      </c>
      <c r="I13" s="21">
        <f>MIN((($B$6+(IF(EnemyInfoCasual!$C275=1,0.005,0))-($B$6*(IF(EnemyInfoCasual!$C275=1,0.005,0))))*PlayerInfo!$B$4)*EnemyInfoCasual!H275,1)</f>
        <v>1.1990000000000001E-2</v>
      </c>
      <c r="J13" s="21">
        <f>(1*(1-G13)*(1-H13))</f>
        <v>0.87219000000000002</v>
      </c>
      <c r="K13" s="22">
        <f>(1*(1-G13)*(1-I13))</f>
        <v>0.87043681000000006</v>
      </c>
      <c r="L13" s="23">
        <f>(J13*C13)+(G13*D13)+(H13*E13)</f>
        <v>2632.7718360000003</v>
      </c>
      <c r="M13" s="23">
        <f>((K13*C13)+(G13*D13)+(I13*E13))*1.3</f>
        <v>3424.7691807732008</v>
      </c>
      <c r="N13" s="16">
        <f>EnemyInfoCasual!F275</f>
        <v>380</v>
      </c>
      <c r="O13" s="16">
        <f>N13*PlayerInfo!$B$10</f>
        <v>380</v>
      </c>
      <c r="P13" s="16">
        <f>N13*PlayerInfo!$B$10*1.2*EnemyInfoCasual!H275</f>
        <v>456</v>
      </c>
      <c r="Q13" s="16">
        <f>N13*PlayerInfo!$B$10*1.2*1.5*EnemyInfoCasual!H275</f>
        <v>684</v>
      </c>
      <c r="R13" s="16">
        <f>(J13*O13)+(G13*P13)+(H13*Q13)</f>
        <v>392.53620000000001</v>
      </c>
      <c r="S13" s="16">
        <f>((K13*O13)+(G13*P13)+(I13*Q13))*1.6</f>
        <v>629.16983648000007</v>
      </c>
      <c r="T13" s="16">
        <f>EnemyInfoCasual!G275</f>
        <v>700</v>
      </c>
      <c r="U13" s="16">
        <f>T13*PlayerInfo!$B$11</f>
        <v>700</v>
      </c>
      <c r="V13" s="16">
        <f>T13*PlayerInfo!$B$11*1.2*EnemyInfoCasual!H275</f>
        <v>840</v>
      </c>
      <c r="W13" s="16">
        <f>T13*PlayerInfo!$B$11*1.2*1.5*EnemyInfoCasual!H275</f>
        <v>1260</v>
      </c>
      <c r="X13" s="16">
        <f>(J13*U13)+(G13*V13)+(H13*W13)</f>
        <v>723.09300000000007</v>
      </c>
      <c r="Y13" s="16">
        <f>((K13*U13)+(G13*V13)+(I13*W13))*1.6</f>
        <v>1158.9970672000002</v>
      </c>
    </row>
    <row r="14" spans="1:26">
      <c r="F14" s="13"/>
      <c r="N14" s="20"/>
    </row>
    <row r="16" spans="1:26">
      <c r="A16" t="s">
        <v>686</v>
      </c>
      <c r="B16" t="s">
        <v>10</v>
      </c>
      <c r="C16" t="s">
        <v>671</v>
      </c>
      <c r="D16" t="s">
        <v>672</v>
      </c>
    </row>
    <row r="17" spans="1:4">
      <c r="A17" t="s">
        <v>598</v>
      </c>
      <c r="B17" s="17">
        <f>F13*L13</f>
        <v>2632.7718360000003</v>
      </c>
      <c r="C17" s="17">
        <f>F13*R13</f>
        <v>392.53620000000001</v>
      </c>
      <c r="D17" s="17">
        <f>F13*X13</f>
        <v>723.09300000000007</v>
      </c>
    </row>
    <row r="18" spans="1:4">
      <c r="A18" t="s">
        <v>599</v>
      </c>
      <c r="B18" s="17">
        <f>B17*1.25</f>
        <v>3290.9647950000003</v>
      </c>
      <c r="C18" s="17">
        <f>C17*1.25</f>
        <v>490.67025000000001</v>
      </c>
      <c r="D18" s="17">
        <f>D17*1.5</f>
        <v>1084.6395000000002</v>
      </c>
    </row>
    <row r="19" spans="1:4">
      <c r="A19" t="s">
        <v>600</v>
      </c>
      <c r="B19" s="17">
        <f>F13*M13</f>
        <v>3424.7691807732008</v>
      </c>
      <c r="C19" s="17">
        <f>F13*S13</f>
        <v>629.16983648000007</v>
      </c>
      <c r="D19" s="17">
        <f>F13*Y13</f>
        <v>1158.9970672000002</v>
      </c>
    </row>
    <row r="20" spans="1:4">
      <c r="A20" s="12" t="s">
        <v>601</v>
      </c>
      <c r="B20" s="17">
        <f>B19*1.25</f>
        <v>4280.961475966501</v>
      </c>
      <c r="C20" s="17">
        <f>C19*1.25</f>
        <v>786.46229560000006</v>
      </c>
      <c r="D20" s="17">
        <f>D19*1.5</f>
        <v>1738.4956008000004</v>
      </c>
    </row>
    <row r="21" spans="1:4">
      <c r="A21" s="12"/>
      <c r="B21" s="17"/>
    </row>
    <row r="22" spans="1:4">
      <c r="A22" s="12" t="s">
        <v>687</v>
      </c>
      <c r="B22" s="17" t="s">
        <v>10</v>
      </c>
      <c r="C22" t="s">
        <v>671</v>
      </c>
      <c r="D22" t="s">
        <v>672</v>
      </c>
    </row>
    <row r="23" spans="1:4">
      <c r="A23" t="s">
        <v>598</v>
      </c>
      <c r="B23" s="17">
        <f>B17*$C$9</f>
        <v>947797.86096000008</v>
      </c>
      <c r="C23" s="17">
        <f t="shared" ref="C23:D26" si="0">C17*$C$9</f>
        <v>141313.03200000001</v>
      </c>
      <c r="D23" s="17">
        <f t="shared" si="0"/>
        <v>260313.48000000004</v>
      </c>
    </row>
    <row r="24" spans="1:4">
      <c r="A24" t="s">
        <v>599</v>
      </c>
      <c r="B24" s="17">
        <f>B18*$C$9</f>
        <v>1184747.3262</v>
      </c>
      <c r="C24" s="17">
        <f t="shared" si="0"/>
        <v>176641.29</v>
      </c>
      <c r="D24" s="17">
        <f t="shared" si="0"/>
        <v>390470.22000000009</v>
      </c>
    </row>
    <row r="25" spans="1:4">
      <c r="A25" t="s">
        <v>600</v>
      </c>
      <c r="B25" s="17">
        <f>B19*$C$10</f>
        <v>1972667.0481253637</v>
      </c>
      <c r="C25" s="17">
        <f t="shared" si="0"/>
        <v>226501.14113280002</v>
      </c>
      <c r="D25" s="17">
        <f t="shared" si="0"/>
        <v>417238.94419200008</v>
      </c>
    </row>
    <row r="26" spans="1:4">
      <c r="A26" s="12" t="s">
        <v>601</v>
      </c>
      <c r="B26" s="17">
        <f>B20*$C$10</f>
        <v>2465833.8101567044</v>
      </c>
      <c r="C26" s="17">
        <f t="shared" si="0"/>
        <v>283126.426416</v>
      </c>
      <c r="D26" s="17">
        <f t="shared" si="0"/>
        <v>625858.41628800018</v>
      </c>
    </row>
    <row r="27" spans="1:4">
      <c r="A27" s="12"/>
    </row>
    <row r="28" spans="1:4">
      <c r="A28" s="4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8"/>
  <sheetViews>
    <sheetView workbookViewId="0">
      <pane xSplit="1" topLeftCell="Q1" activePane="topRight" state="frozen"/>
      <selection pane="topRight" activeCell="Y12" sqref="Y12"/>
    </sheetView>
  </sheetViews>
  <sheetFormatPr baseColWidth="10" defaultRowHeight="15" x14ac:dyDescent="0"/>
  <cols>
    <col min="1" max="1" width="20.6640625" bestFit="1" customWidth="1"/>
    <col min="2" max="2" width="12.83203125" bestFit="1" customWidth="1"/>
    <col min="3" max="3" width="12.1640625" bestFit="1" customWidth="1"/>
    <col min="4" max="4" width="11.83203125" bestFit="1" customWidth="1"/>
    <col min="5" max="5" width="9.1640625" bestFit="1" customWidth="1"/>
    <col min="6" max="6" width="8.5" bestFit="1" customWidth="1"/>
    <col min="7" max="7" width="9.1640625" bestFit="1" customWidth="1"/>
    <col min="8" max="8" width="8.6640625" bestFit="1" customWidth="1"/>
    <col min="9" max="9" width="13.83203125" bestFit="1" customWidth="1"/>
    <col min="10" max="10" width="11.5" bestFit="1" customWidth="1"/>
    <col min="11" max="11" width="16.6640625" bestFit="1" customWidth="1"/>
    <col min="12" max="12" width="12.1640625" bestFit="1" customWidth="1"/>
    <col min="13" max="13" width="16.33203125" bestFit="1" customWidth="1"/>
    <col min="14" max="14" width="9.1640625" bestFit="1" customWidth="1"/>
    <col min="15" max="15" width="12.5" bestFit="1" customWidth="1"/>
    <col min="16" max="16" width="9" bestFit="1" customWidth="1"/>
    <col min="17" max="17" width="8.6640625" bestFit="1" customWidth="1"/>
    <col min="18" max="18" width="12.1640625" bestFit="1" customWidth="1"/>
    <col min="19" max="19" width="17.1640625" bestFit="1" customWidth="1"/>
    <col min="20" max="20" width="9.33203125" bestFit="1" customWidth="1"/>
    <col min="21" max="21" width="12.6640625" bestFit="1" customWidth="1"/>
    <col min="22" max="22" width="9.1640625" bestFit="1" customWidth="1"/>
    <col min="23" max="23" width="8.83203125" bestFit="1" customWidth="1"/>
    <col min="24" max="24" width="12.1640625" bestFit="1" customWidth="1"/>
    <col min="25" max="25" width="17.1640625" bestFit="1" customWidth="1"/>
    <col min="26" max="26" width="6" bestFit="1" customWidth="1"/>
  </cols>
  <sheetData>
    <row r="1" spans="1:26">
      <c r="B1" t="s">
        <v>580</v>
      </c>
      <c r="C1" t="s">
        <v>581</v>
      </c>
    </row>
    <row r="2" spans="1:26">
      <c r="A2" t="s">
        <v>571</v>
      </c>
      <c r="B2">
        <v>2.6</v>
      </c>
      <c r="C2">
        <f>B2/PlayerInfo!B2</f>
        <v>2.6</v>
      </c>
      <c r="E2" s="11"/>
    </row>
    <row r="3" spans="1:26">
      <c r="A3" t="s">
        <v>639</v>
      </c>
      <c r="B3">
        <f>B2/1.6</f>
        <v>1.625</v>
      </c>
      <c r="C3">
        <f>B2/(PlayerInfo!B2+PlayerInfo!B9)</f>
        <v>1.625</v>
      </c>
      <c r="E3" s="11"/>
    </row>
    <row r="4" spans="1:26">
      <c r="A4" t="s">
        <v>562</v>
      </c>
      <c r="B4" s="13">
        <v>0.03</v>
      </c>
      <c r="C4" s="13">
        <f>MIN(B4*PlayerInfo!B3,1)</f>
        <v>0.06</v>
      </c>
    </row>
    <row r="5" spans="1:26">
      <c r="A5" t="s">
        <v>563</v>
      </c>
      <c r="B5" s="13">
        <v>1E-3</v>
      </c>
      <c r="C5" s="13">
        <f>MIN(B5*PlayerInfo!B4,1)</f>
        <v>2E-3</v>
      </c>
    </row>
    <row r="6" spans="1:26">
      <c r="A6" t="s">
        <v>572</v>
      </c>
      <c r="B6" s="13">
        <v>5.0000000000000001E-3</v>
      </c>
      <c r="C6" s="13">
        <f>MIN(B6*PlayerInfo!B4,1)</f>
        <v>0.01</v>
      </c>
    </row>
    <row r="7" spans="1:26">
      <c r="A7" t="s">
        <v>579</v>
      </c>
      <c r="B7" s="15">
        <f>(1*(1-B4)*(1-B5))</f>
        <v>0.96902999999999995</v>
      </c>
      <c r="C7" s="15">
        <f>(1*(1-C4)*(1-C5))</f>
        <v>0.93811999999999995</v>
      </c>
    </row>
    <row r="8" spans="1:26">
      <c r="A8" t="s">
        <v>582</v>
      </c>
      <c r="B8" s="15">
        <f>(1*(1-B4)*(1-B6))</f>
        <v>0.96514999999999995</v>
      </c>
      <c r="C8" s="15">
        <f>(1*(1-C4)*(1-C6))</f>
        <v>0.93059999999999998</v>
      </c>
    </row>
    <row r="9" spans="1:26">
      <c r="A9" t="s">
        <v>597</v>
      </c>
      <c r="B9">
        <f>PlayerInfo!$B$8/B2</f>
        <v>1384.6153846153845</v>
      </c>
      <c r="C9">
        <f>PlayerInfo!$B$8/C2</f>
        <v>1384.6153846153845</v>
      </c>
    </row>
    <row r="10" spans="1:26">
      <c r="A10" t="s">
        <v>638</v>
      </c>
      <c r="B10">
        <f>PlayerInfo!$B$8/B3</f>
        <v>2215.3846153846152</v>
      </c>
      <c r="C10">
        <f>PlayerInfo!$B$8/C3</f>
        <v>2215.3846153846152</v>
      </c>
    </row>
    <row r="12" spans="1:26">
      <c r="A12" t="s">
        <v>568</v>
      </c>
      <c r="B12" t="s">
        <v>569</v>
      </c>
      <c r="C12" t="s">
        <v>573</v>
      </c>
      <c r="D12" t="s">
        <v>575</v>
      </c>
      <c r="E12" t="s">
        <v>574</v>
      </c>
      <c r="F12" t="s">
        <v>570</v>
      </c>
      <c r="G12" t="s">
        <v>562</v>
      </c>
      <c r="H12" t="s">
        <v>563</v>
      </c>
      <c r="I12" t="s">
        <v>572</v>
      </c>
      <c r="J12" t="s">
        <v>579</v>
      </c>
      <c r="K12" t="s">
        <v>582</v>
      </c>
      <c r="L12" t="s">
        <v>583</v>
      </c>
      <c r="M12" t="s">
        <v>584</v>
      </c>
      <c r="N12" t="s">
        <v>673</v>
      </c>
      <c r="O12" t="s">
        <v>676</v>
      </c>
      <c r="P12" t="s">
        <v>677</v>
      </c>
      <c r="Q12" t="s">
        <v>678</v>
      </c>
      <c r="R12" t="s">
        <v>679</v>
      </c>
      <c r="S12" t="s">
        <v>680</v>
      </c>
      <c r="T12" t="s">
        <v>681</v>
      </c>
      <c r="U12" t="s">
        <v>682</v>
      </c>
      <c r="V12" t="s">
        <v>683</v>
      </c>
      <c r="W12" t="s">
        <v>684</v>
      </c>
      <c r="X12" t="s">
        <v>685</v>
      </c>
      <c r="Y12" t="s">
        <v>690</v>
      </c>
      <c r="Z12" t="s">
        <v>585</v>
      </c>
    </row>
    <row r="13" spans="1:26">
      <c r="A13" s="4" t="s">
        <v>79</v>
      </c>
      <c r="B13">
        <f>EnemyInfoCasual!E56</f>
        <v>1450</v>
      </c>
      <c r="C13">
        <f>(B13+(IF(EnemyInfoCasual!I56=1,PlayerInfo!$B$5,0)))*(PlayerInfo!$B$1)*(EnemyInfoCasual!L56+1)</f>
        <v>2349</v>
      </c>
      <c r="D13">
        <f>(B13+(IF(EnemyInfoCasual!I56=1,PlayerInfo!$B$5,0))+PlayerInfo!$B$6)*(PlayerInfo!$B$1)*(EnemyInfoCasual!L56+1)*EnemyInfoCasual!H56</f>
        <v>2349</v>
      </c>
      <c r="E13">
        <f>(B13+(IF(EnemyInfoCasual!I56=1,PlayerInfo!$B$5,0))+PlayerInfo!$B$6+PlayerInfo!$B$7)*(PlayerInfo!$B$1)*(EnemyInfoCasual!L56+1)*1.2*EnemyInfoCasual!H56</f>
        <v>2818.7999999999997</v>
      </c>
      <c r="F13" s="13">
        <f>1/10</f>
        <v>0.1</v>
      </c>
      <c r="G13" s="13">
        <f>MIN((($B$4+(IF(EnemyInfoCasual!$C56=1,0.05,0))-($B$4*(IF(EnemyInfoCasual!$C56=1,0.05,0))))*PlayerInfo!$B$3)*EnemyInfoCasual!H56,1)</f>
        <v>0.157</v>
      </c>
      <c r="H13" s="13">
        <f>MIN((($B$5+(IF(EnemyInfoCasual!$C56=1,0.005,0))-($B$5*(IF(EnemyInfoCasual!$C56=1,0.005,0))))*PlayerInfo!$B$4)*EnemyInfoCasual!H56,1)</f>
        <v>1.1990000000000001E-2</v>
      </c>
      <c r="I13" s="13">
        <f>MIN((($B$6+(IF(EnemyInfoCasual!$C56=1,0.005,0))-($B$6*(IF(EnemyInfoCasual!$C56=1,0.005,0))))*PlayerInfo!$B$4)*EnemyInfoCasual!H56,1)</f>
        <v>1.9949999999999999E-2</v>
      </c>
      <c r="J13" s="13">
        <f>(1*(1-G13)*(1-H13))</f>
        <v>0.83289243000000002</v>
      </c>
      <c r="K13" s="14">
        <f>(1*(1-G13)*(1-I13))</f>
        <v>0.82618214999999995</v>
      </c>
      <c r="L13" s="16">
        <f>(J13*C13)+(G13*D13)+(H13*E13)</f>
        <v>2359.05473007</v>
      </c>
      <c r="M13" s="16">
        <f>((K13*C13)+(G13*D13)+(I13*E13))*1.3</f>
        <v>3075.4489094549999</v>
      </c>
      <c r="N13" s="16">
        <f>EnemyInfoCasual!F56</f>
        <v>410</v>
      </c>
      <c r="O13" s="16">
        <f>N13*PlayerInfo!$B$10</f>
        <v>410</v>
      </c>
      <c r="P13" s="16">
        <f>N13*PlayerInfo!$B$10*1.2*EnemyInfoCasual!H56</f>
        <v>492</v>
      </c>
      <c r="Q13" s="16">
        <f>N13*PlayerInfo!$B$10*1.2*1.5*EnemyInfoCasual!H56</f>
        <v>738</v>
      </c>
      <c r="R13" s="16">
        <f>(J13*O13)+(G13*P13)+(H13*Q13)</f>
        <v>427.57851629999993</v>
      </c>
      <c r="S13" s="16">
        <f>((K13*O13)+(G13*P13)+(I13*Q13))*1.6</f>
        <v>689.12285040000006</v>
      </c>
      <c r="T13" s="16">
        <f>EnemyInfoCasual!G56</f>
        <v>200</v>
      </c>
      <c r="U13" s="16">
        <f>T13*PlayerInfo!$B$11</f>
        <v>200</v>
      </c>
      <c r="V13" s="16">
        <f>T13*PlayerInfo!$B$11*1.2*EnemyInfoCasual!H56</f>
        <v>240</v>
      </c>
      <c r="W13" s="16">
        <f>T13*PlayerInfo!$B$11*1.2*1.5*EnemyInfoCasual!H56</f>
        <v>360</v>
      </c>
      <c r="X13" s="16">
        <f>(J13*U13)+(G13*V13)+(H13*W13)</f>
        <v>208.57488599999999</v>
      </c>
      <c r="Y13" s="16">
        <f>((K13*U13)+(G13*V13)+(I13*W13))*1.6</f>
        <v>336.157488</v>
      </c>
    </row>
    <row r="14" spans="1:26">
      <c r="A14" s="4" t="s">
        <v>80</v>
      </c>
      <c r="B14">
        <f>EnemyInfoCasual!E57</f>
        <v>1500</v>
      </c>
      <c r="C14">
        <f>(B14+(IF(EnemyInfoCasual!I57=1,PlayerInfo!$B$5,0)))*(PlayerInfo!$B$1)*(EnemyInfoCasual!L57+1)</f>
        <v>2430</v>
      </c>
      <c r="D14">
        <f>(B14+(IF(EnemyInfoCasual!I57=1,PlayerInfo!$B$5,0))+PlayerInfo!$B$6)*(PlayerInfo!$B$1)*(EnemyInfoCasual!L57+1)*EnemyInfoCasual!H57</f>
        <v>2430</v>
      </c>
      <c r="E14">
        <f>(B14+(IF(EnemyInfoCasual!I57=1,PlayerInfo!$B$5,0))+PlayerInfo!$B$6+PlayerInfo!$B$7)*(PlayerInfo!$B$1)*(EnemyInfoCasual!L57+1)*1.2*EnemyInfoCasual!H57</f>
        <v>2916</v>
      </c>
      <c r="F14" s="13">
        <f t="shared" ref="F14:F22" si="0">1/10</f>
        <v>0.1</v>
      </c>
      <c r="G14" s="13">
        <f>MIN((($B$4+(IF(EnemyInfoCasual!$C57=1,0.05,0))-($B$4*(IF(EnemyInfoCasual!$C57=1,0.05,0))))*PlayerInfo!$B$3)*EnemyInfoCasual!H57,1)</f>
        <v>0.157</v>
      </c>
      <c r="H14" s="13">
        <f>MIN((($B$5+(IF(EnemyInfoCasual!$C57=1,0.005,0))-($B$5*(IF(EnemyInfoCasual!$C57=1,0.005,0))))*PlayerInfo!$B$4)*EnemyInfoCasual!H57,1)</f>
        <v>1.1990000000000001E-2</v>
      </c>
      <c r="I14" s="13">
        <f>MIN((($B$6+(IF(EnemyInfoCasual!$C57=1,0.005,0))-($B$6*(IF(EnemyInfoCasual!$C57=1,0.005,0))))*PlayerInfo!$B$4)*EnemyInfoCasual!H57,1)</f>
        <v>1.9949999999999999E-2</v>
      </c>
      <c r="J14" s="13">
        <f t="shared" ref="J14:J20" si="1">(1*(1-G14)*(1-H14))</f>
        <v>0.83289243000000002</v>
      </c>
      <c r="K14" s="14">
        <f t="shared" ref="K14:K20" si="2">(1*(1-G14)*(1-I14))</f>
        <v>0.82618214999999995</v>
      </c>
      <c r="L14" s="16">
        <f t="shared" ref="L14:L20" si="3">(J14*C14)+(G14*D14)+(H14*E14)</f>
        <v>2440.4014449000001</v>
      </c>
      <c r="M14" s="16">
        <f t="shared" ref="M14:M20" si="4">((K14*C14)+(G14*D14)+(I14*E14))*1.3</f>
        <v>3181.4988718499999</v>
      </c>
      <c r="N14" s="16">
        <f>EnemyInfoCasual!F57</f>
        <v>425</v>
      </c>
      <c r="O14" s="16">
        <f>N14*PlayerInfo!$B$10</f>
        <v>425</v>
      </c>
      <c r="P14" s="16">
        <f>N14*PlayerInfo!$B$10*1.2*EnemyInfoCasual!H57</f>
        <v>510</v>
      </c>
      <c r="Q14" s="16">
        <f>N14*PlayerInfo!$B$10*1.2*1.5*EnemyInfoCasual!H57</f>
        <v>765</v>
      </c>
      <c r="R14" s="16">
        <f t="shared" ref="R14:R22" si="5">(J14*O14)+(G14*P14)+(H14*Q14)</f>
        <v>443.22163274999997</v>
      </c>
      <c r="S14" s="16">
        <f t="shared" ref="S14:S22" si="6">((K14*O14)+(G14*P14)+(I14*Q14))*1.6</f>
        <v>714.33466199999998</v>
      </c>
      <c r="T14" s="16">
        <f>EnemyInfoCasual!G57</f>
        <v>200</v>
      </c>
      <c r="U14" s="16">
        <f>T14*PlayerInfo!$B$11</f>
        <v>200</v>
      </c>
      <c r="V14" s="16">
        <f>T14*PlayerInfo!$B$11*1.2*EnemyInfoCasual!H57</f>
        <v>240</v>
      </c>
      <c r="W14" s="16">
        <f>T14*PlayerInfo!$B$11*1.2*1.5*EnemyInfoCasual!H57</f>
        <v>360</v>
      </c>
      <c r="X14" s="16">
        <f t="shared" ref="X14:X22" si="7">(J14*U14)+(G14*V14)+(H14*W14)</f>
        <v>208.57488599999999</v>
      </c>
      <c r="Y14" s="16">
        <f t="shared" ref="Y14:Y22" si="8">((K14*U14)+(G14*V14)+(I14*W14))*1.6</f>
        <v>336.157488</v>
      </c>
    </row>
    <row r="15" spans="1:26">
      <c r="A15" s="4" t="s">
        <v>81</v>
      </c>
      <c r="B15">
        <f>EnemyInfoCasual!E58</f>
        <v>1550</v>
      </c>
      <c r="C15">
        <f>(B15+(IF(EnemyInfoCasual!I58=1,PlayerInfo!$B$5,0)))*(PlayerInfo!$B$1)*(EnemyInfoCasual!L58+1)</f>
        <v>2511</v>
      </c>
      <c r="D15">
        <f>(B15+(IF(EnemyInfoCasual!I58=1,PlayerInfo!$B$5,0))+PlayerInfo!$B$6)*(PlayerInfo!$B$1)*(EnemyInfoCasual!L58+1)*EnemyInfoCasual!H58</f>
        <v>2511</v>
      </c>
      <c r="E15">
        <f>(B15+(IF(EnemyInfoCasual!I58=1,PlayerInfo!$B$5,0))+PlayerInfo!$B$6+PlayerInfo!$B$7)*(PlayerInfo!$B$1)*(EnemyInfoCasual!L58+1)*1.2*EnemyInfoCasual!H58</f>
        <v>3013.2</v>
      </c>
      <c r="F15" s="13">
        <f t="shared" si="0"/>
        <v>0.1</v>
      </c>
      <c r="G15" s="13">
        <f>MIN((($B$4+(IF(EnemyInfoCasual!$C58=1,0.05,0))-($B$4*(IF(EnemyInfoCasual!$C58=1,0.05,0))))*PlayerInfo!$B$3)*EnemyInfoCasual!H58,1)</f>
        <v>0.157</v>
      </c>
      <c r="H15" s="13">
        <f>MIN((($B$5+(IF(EnemyInfoCasual!$C58=1,0.005,0))-($B$5*(IF(EnemyInfoCasual!$C58=1,0.005,0))))*PlayerInfo!$B$4)*EnemyInfoCasual!H58,1)</f>
        <v>1.1990000000000001E-2</v>
      </c>
      <c r="I15" s="13">
        <f>MIN((($B$6+(IF(EnemyInfoCasual!$C58=1,0.005,0))-($B$6*(IF(EnemyInfoCasual!$C58=1,0.005,0))))*PlayerInfo!$B$4)*EnemyInfoCasual!H58,1)</f>
        <v>1.9949999999999999E-2</v>
      </c>
      <c r="J15" s="13">
        <f t="shared" si="1"/>
        <v>0.83289243000000002</v>
      </c>
      <c r="K15" s="14">
        <f t="shared" si="2"/>
        <v>0.82618214999999995</v>
      </c>
      <c r="L15" s="16">
        <f t="shared" si="3"/>
        <v>2521.7481597299998</v>
      </c>
      <c r="M15" s="16">
        <f t="shared" si="4"/>
        <v>3287.5488342449994</v>
      </c>
      <c r="N15" s="16">
        <f>EnemyInfoCasual!F58</f>
        <v>435</v>
      </c>
      <c r="O15" s="16">
        <f>N15*PlayerInfo!$B$10</f>
        <v>435</v>
      </c>
      <c r="P15" s="16">
        <f>N15*PlayerInfo!$B$10*1.2*EnemyInfoCasual!H58</f>
        <v>522</v>
      </c>
      <c r="Q15" s="16">
        <f>N15*PlayerInfo!$B$10*1.2*1.5*EnemyInfoCasual!H58</f>
        <v>783</v>
      </c>
      <c r="R15" s="16">
        <f t="shared" si="5"/>
        <v>453.65037705000003</v>
      </c>
      <c r="S15" s="16">
        <f t="shared" si="6"/>
        <v>731.14253640000004</v>
      </c>
      <c r="T15" s="16">
        <f>EnemyInfoCasual!G58</f>
        <v>200</v>
      </c>
      <c r="U15" s="16">
        <f>T15*PlayerInfo!$B$11</f>
        <v>200</v>
      </c>
      <c r="V15" s="16">
        <f>T15*PlayerInfo!$B$11*1.2*EnemyInfoCasual!H58</f>
        <v>240</v>
      </c>
      <c r="W15" s="16">
        <f>T15*PlayerInfo!$B$11*1.2*1.5*EnemyInfoCasual!H58</f>
        <v>360</v>
      </c>
      <c r="X15" s="16">
        <f t="shared" si="7"/>
        <v>208.57488599999999</v>
      </c>
      <c r="Y15" s="16">
        <f t="shared" si="8"/>
        <v>336.157488</v>
      </c>
    </row>
    <row r="16" spans="1:26">
      <c r="A16" s="4" t="s">
        <v>82</v>
      </c>
      <c r="B16">
        <f>EnemyInfoCasual!E59</f>
        <v>1590</v>
      </c>
      <c r="C16">
        <f>(B16+(IF(EnemyInfoCasual!I59=1,PlayerInfo!$B$5,0)))*(PlayerInfo!$B$1)*(EnemyInfoCasual!L59+1)</f>
        <v>2575.8000000000002</v>
      </c>
      <c r="D16">
        <f>(B16+(IF(EnemyInfoCasual!I59=1,PlayerInfo!$B$5,0))+PlayerInfo!$B$6)*(PlayerInfo!$B$1)*(EnemyInfoCasual!L59+1)*EnemyInfoCasual!H59</f>
        <v>2575.8000000000002</v>
      </c>
      <c r="E16">
        <f>(B16+(IF(EnemyInfoCasual!I59=1,PlayerInfo!$B$5,0))+PlayerInfo!$B$6+PlayerInfo!$B$7)*(PlayerInfo!$B$1)*(EnemyInfoCasual!L59+1)*1.2*EnemyInfoCasual!H59</f>
        <v>3090.96</v>
      </c>
      <c r="F16" s="13">
        <f t="shared" si="0"/>
        <v>0.1</v>
      </c>
      <c r="G16" s="13">
        <f>MIN((($B$4+(IF(EnemyInfoCasual!$C59=1,0.05,0))-($B$4*(IF(EnemyInfoCasual!$C59=1,0.05,0))))*PlayerInfo!$B$3)*EnemyInfoCasual!H59,1)</f>
        <v>0.157</v>
      </c>
      <c r="H16" s="13">
        <f>MIN((($B$5+(IF(EnemyInfoCasual!$C59=1,0.005,0))-($B$5*(IF(EnemyInfoCasual!$C59=1,0.005,0))))*PlayerInfo!$B$4)*EnemyInfoCasual!H59,1)</f>
        <v>1.1990000000000001E-2</v>
      </c>
      <c r="I16" s="13">
        <f>MIN((($B$6+(IF(EnemyInfoCasual!$C59=1,0.005,0))-($B$6*(IF(EnemyInfoCasual!$C59=1,0.005,0))))*PlayerInfo!$B$4)*EnemyInfoCasual!H59,1)</f>
        <v>1.9949999999999999E-2</v>
      </c>
      <c r="J16" s="13">
        <f t="shared" si="1"/>
        <v>0.83289243000000002</v>
      </c>
      <c r="K16" s="14">
        <f t="shared" si="2"/>
        <v>0.82618214999999995</v>
      </c>
      <c r="L16" s="16">
        <f t="shared" si="3"/>
        <v>2586.825531594</v>
      </c>
      <c r="M16" s="16">
        <f t="shared" si="4"/>
        <v>3372.3888041609998</v>
      </c>
      <c r="N16" s="16">
        <f>EnemyInfoCasual!F59</f>
        <v>450</v>
      </c>
      <c r="O16" s="16">
        <f>N16*PlayerInfo!$B$10</f>
        <v>450</v>
      </c>
      <c r="P16" s="16">
        <f>N16*PlayerInfo!$B$10*1.2*EnemyInfoCasual!H59</f>
        <v>540</v>
      </c>
      <c r="Q16" s="16">
        <f>N16*PlayerInfo!$B$10*1.2*1.5*EnemyInfoCasual!H59</f>
        <v>810</v>
      </c>
      <c r="R16" s="16">
        <f t="shared" si="5"/>
        <v>469.29349350000007</v>
      </c>
      <c r="S16" s="16">
        <f t="shared" si="6"/>
        <v>756.35434799999985</v>
      </c>
      <c r="T16" s="16">
        <f>EnemyInfoCasual!G59</f>
        <v>300</v>
      </c>
      <c r="U16" s="16">
        <f>T16*PlayerInfo!$B$11</f>
        <v>300</v>
      </c>
      <c r="V16" s="16">
        <f>T16*PlayerInfo!$B$11*1.2*EnemyInfoCasual!H59</f>
        <v>360</v>
      </c>
      <c r="W16" s="16">
        <f>T16*PlayerInfo!$B$11*1.2*1.5*EnemyInfoCasual!H59</f>
        <v>540</v>
      </c>
      <c r="X16" s="16">
        <f t="shared" si="7"/>
        <v>312.86232899999999</v>
      </c>
      <c r="Y16" s="16">
        <f t="shared" si="8"/>
        <v>504.23623200000003</v>
      </c>
    </row>
    <row r="17" spans="1:25">
      <c r="A17" s="4" t="s">
        <v>83</v>
      </c>
      <c r="B17">
        <f>EnemyInfoCasual!E60</f>
        <v>1640</v>
      </c>
      <c r="C17">
        <f>(B17+(IF(EnemyInfoCasual!I60=1,PlayerInfo!$B$5,0)))*(PlayerInfo!$B$1)*(EnemyInfoCasual!L60+1)</f>
        <v>2656.8</v>
      </c>
      <c r="D17">
        <f>(B17+(IF(EnemyInfoCasual!I60=1,PlayerInfo!$B$5,0))+PlayerInfo!$B$6)*(PlayerInfo!$B$1)*(EnemyInfoCasual!L60+1)*EnemyInfoCasual!H60</f>
        <v>2656.8</v>
      </c>
      <c r="E17">
        <f>(B17+(IF(EnemyInfoCasual!I60=1,PlayerInfo!$B$5,0))+PlayerInfo!$B$6+PlayerInfo!$B$7)*(PlayerInfo!$B$1)*(EnemyInfoCasual!L60+1)*1.2*EnemyInfoCasual!H60</f>
        <v>3188.1600000000003</v>
      </c>
      <c r="F17" s="13">
        <f t="shared" si="0"/>
        <v>0.1</v>
      </c>
      <c r="G17" s="13">
        <f>MIN((($B$4+(IF(EnemyInfoCasual!$C60=1,0.05,0))-($B$4*(IF(EnemyInfoCasual!$C60=1,0.05,0))))*PlayerInfo!$B$3)*EnemyInfoCasual!H60,1)</f>
        <v>0.157</v>
      </c>
      <c r="H17" s="13">
        <f>MIN((($B$5+(IF(EnemyInfoCasual!$C60=1,0.005,0))-($B$5*(IF(EnemyInfoCasual!$C60=1,0.005,0))))*PlayerInfo!$B$4)*EnemyInfoCasual!H60,1)</f>
        <v>1.1990000000000001E-2</v>
      </c>
      <c r="I17" s="13">
        <f>MIN((($B$6+(IF(EnemyInfoCasual!$C60=1,0.005,0))-($B$6*(IF(EnemyInfoCasual!$C60=1,0.005,0))))*PlayerInfo!$B$4)*EnemyInfoCasual!H60,1)</f>
        <v>1.9949999999999999E-2</v>
      </c>
      <c r="J17" s="13">
        <f t="shared" si="1"/>
        <v>0.83289243000000002</v>
      </c>
      <c r="K17" s="14">
        <f t="shared" si="2"/>
        <v>0.82618214999999995</v>
      </c>
      <c r="L17" s="16">
        <f t="shared" si="3"/>
        <v>2668.1722464240002</v>
      </c>
      <c r="M17" s="16">
        <f t="shared" si="4"/>
        <v>3478.4387665560002</v>
      </c>
      <c r="N17" s="16">
        <f>EnemyInfoCasual!F60</f>
        <v>465</v>
      </c>
      <c r="O17" s="16">
        <f>N17*PlayerInfo!$B$10</f>
        <v>465</v>
      </c>
      <c r="P17" s="16">
        <f>N17*PlayerInfo!$B$10*1.2*EnemyInfoCasual!H60</f>
        <v>558</v>
      </c>
      <c r="Q17" s="16">
        <f>N17*PlayerInfo!$B$10*1.2*1.5*EnemyInfoCasual!H60</f>
        <v>837</v>
      </c>
      <c r="R17" s="16">
        <f t="shared" si="5"/>
        <v>484.93660995000005</v>
      </c>
      <c r="S17" s="16">
        <f t="shared" si="6"/>
        <v>781.56615959999999</v>
      </c>
      <c r="T17" s="16">
        <f>EnemyInfoCasual!G60</f>
        <v>300</v>
      </c>
      <c r="U17" s="16">
        <f>T17*PlayerInfo!$B$11</f>
        <v>300</v>
      </c>
      <c r="V17" s="16">
        <f>T17*PlayerInfo!$B$11*1.2*EnemyInfoCasual!H60</f>
        <v>360</v>
      </c>
      <c r="W17" s="16">
        <f>T17*PlayerInfo!$B$11*1.2*1.5*EnemyInfoCasual!H60</f>
        <v>540</v>
      </c>
      <c r="X17" s="16">
        <f t="shared" si="7"/>
        <v>312.86232899999999</v>
      </c>
      <c r="Y17" s="16">
        <f t="shared" si="8"/>
        <v>504.23623200000003</v>
      </c>
    </row>
    <row r="18" spans="1:25">
      <c r="A18" s="4" t="s">
        <v>84</v>
      </c>
      <c r="B18">
        <f>EnemyInfoCasual!E61</f>
        <v>1680</v>
      </c>
      <c r="C18">
        <f>(B18+(IF(EnemyInfoCasual!I61=1,PlayerInfo!$B$5,0)))*(PlayerInfo!$B$1)*(EnemyInfoCasual!L61+1)</f>
        <v>2721.6000000000004</v>
      </c>
      <c r="D18">
        <f>(B18+(IF(EnemyInfoCasual!I61=1,PlayerInfo!$B$5,0))+PlayerInfo!$B$6)*(PlayerInfo!$B$1)*(EnemyInfoCasual!L61+1)*EnemyInfoCasual!H61</f>
        <v>2721.6000000000004</v>
      </c>
      <c r="E18">
        <f>(B18+(IF(EnemyInfoCasual!I61=1,PlayerInfo!$B$5,0))+PlayerInfo!$B$6+PlayerInfo!$B$7)*(PlayerInfo!$B$1)*(EnemyInfoCasual!L61+1)*1.2*EnemyInfoCasual!H61</f>
        <v>3265.9200000000005</v>
      </c>
      <c r="F18" s="13">
        <f t="shared" si="0"/>
        <v>0.1</v>
      </c>
      <c r="G18" s="13">
        <f>MIN((($B$4+(IF(EnemyInfoCasual!$C61=1,0.05,0))-($B$4*(IF(EnemyInfoCasual!$C61=1,0.05,0))))*PlayerInfo!$B$3)*EnemyInfoCasual!H61,1)</f>
        <v>0.157</v>
      </c>
      <c r="H18" s="13">
        <f>MIN((($B$5+(IF(EnemyInfoCasual!$C61=1,0.005,0))-($B$5*(IF(EnemyInfoCasual!$C61=1,0.005,0))))*PlayerInfo!$B$4)*EnemyInfoCasual!H61,1)</f>
        <v>1.1990000000000001E-2</v>
      </c>
      <c r="I18" s="13">
        <f>MIN((($B$6+(IF(EnemyInfoCasual!$C61=1,0.005,0))-($B$6*(IF(EnemyInfoCasual!$C61=1,0.005,0))))*PlayerInfo!$B$4)*EnemyInfoCasual!H61,1)</f>
        <v>1.9949999999999999E-2</v>
      </c>
      <c r="J18" s="13">
        <f t="shared" si="1"/>
        <v>0.83289243000000002</v>
      </c>
      <c r="K18" s="14">
        <f t="shared" si="2"/>
        <v>0.82618214999999995</v>
      </c>
      <c r="L18" s="16">
        <f t="shared" si="3"/>
        <v>2733.2496182880004</v>
      </c>
      <c r="M18" s="16">
        <f t="shared" si="4"/>
        <v>3563.2787364720007</v>
      </c>
      <c r="N18" s="16">
        <f>EnemyInfoCasual!F61</f>
        <v>475</v>
      </c>
      <c r="O18" s="16">
        <f>N18*PlayerInfo!$B$10</f>
        <v>475</v>
      </c>
      <c r="P18" s="16">
        <f>N18*PlayerInfo!$B$10*1.2*EnemyInfoCasual!H61</f>
        <v>570</v>
      </c>
      <c r="Q18" s="16">
        <f>N18*PlayerInfo!$B$10*1.2*1.5*EnemyInfoCasual!H61</f>
        <v>855</v>
      </c>
      <c r="R18" s="16">
        <f t="shared" si="5"/>
        <v>495.36535425</v>
      </c>
      <c r="S18" s="16">
        <f t="shared" si="6"/>
        <v>798.37403400000005</v>
      </c>
      <c r="T18" s="16">
        <f>EnemyInfoCasual!G61</f>
        <v>300</v>
      </c>
      <c r="U18" s="16">
        <f>T18*PlayerInfo!$B$11</f>
        <v>300</v>
      </c>
      <c r="V18" s="16">
        <f>T18*PlayerInfo!$B$11*1.2*EnemyInfoCasual!H61</f>
        <v>360</v>
      </c>
      <c r="W18" s="16">
        <f>T18*PlayerInfo!$B$11*1.2*1.5*EnemyInfoCasual!H61</f>
        <v>540</v>
      </c>
      <c r="X18" s="16">
        <f t="shared" si="7"/>
        <v>312.86232899999999</v>
      </c>
      <c r="Y18" s="16">
        <f t="shared" si="8"/>
        <v>504.23623200000003</v>
      </c>
    </row>
    <row r="19" spans="1:25">
      <c r="A19" s="4" t="s">
        <v>85</v>
      </c>
      <c r="B19">
        <f>EnemyInfoCasual!E62</f>
        <v>1730</v>
      </c>
      <c r="C19">
        <f>(B19+(IF(EnemyInfoCasual!I62=1,PlayerInfo!$B$5,0)))*(PlayerInfo!$B$1)*(EnemyInfoCasual!L62+1)</f>
        <v>2802.6000000000004</v>
      </c>
      <c r="D19">
        <f>(B19+(IF(EnemyInfoCasual!I62=1,PlayerInfo!$B$5,0))+PlayerInfo!$B$6)*(PlayerInfo!$B$1)*(EnemyInfoCasual!L62+1)*EnemyInfoCasual!H62</f>
        <v>2802.6000000000004</v>
      </c>
      <c r="E19">
        <f>(B19+(IF(EnemyInfoCasual!I62=1,PlayerInfo!$B$5,0))+PlayerInfo!$B$6+PlayerInfo!$B$7)*(PlayerInfo!$B$1)*(EnemyInfoCasual!L62+1)*1.2*EnemyInfoCasual!H62</f>
        <v>3363.1200000000003</v>
      </c>
      <c r="F19" s="13">
        <f t="shared" si="0"/>
        <v>0.1</v>
      </c>
      <c r="G19" s="13">
        <f>MIN((($B$4+(IF(EnemyInfoCasual!$C62=1,0.05,0))-($B$4*(IF(EnemyInfoCasual!$C62=1,0.05,0))))*PlayerInfo!$B$3)*EnemyInfoCasual!H62,1)</f>
        <v>0.157</v>
      </c>
      <c r="H19" s="13">
        <f>MIN((($B$5+(IF(EnemyInfoCasual!$C62=1,0.005,0))-($B$5*(IF(EnemyInfoCasual!$C62=1,0.005,0))))*PlayerInfo!$B$4)*EnemyInfoCasual!H62,1)</f>
        <v>1.1990000000000001E-2</v>
      </c>
      <c r="I19" s="13">
        <f>MIN((($B$6+(IF(EnemyInfoCasual!$C62=1,0.005,0))-($B$6*(IF(EnemyInfoCasual!$C62=1,0.005,0))))*PlayerInfo!$B$4)*EnemyInfoCasual!H62,1)</f>
        <v>1.9949999999999999E-2</v>
      </c>
      <c r="J19" s="13">
        <f t="shared" si="1"/>
        <v>0.83289243000000002</v>
      </c>
      <c r="K19" s="14">
        <f t="shared" si="2"/>
        <v>0.82618214999999995</v>
      </c>
      <c r="L19" s="16">
        <f t="shared" si="3"/>
        <v>2814.5963331180005</v>
      </c>
      <c r="M19" s="16">
        <f t="shared" si="4"/>
        <v>3669.3286988670006</v>
      </c>
      <c r="N19" s="16">
        <f>EnemyInfoCasual!F62</f>
        <v>490</v>
      </c>
      <c r="O19" s="16">
        <f>N19*PlayerInfo!$B$10</f>
        <v>490</v>
      </c>
      <c r="P19" s="16">
        <f>N19*PlayerInfo!$B$10*1.2*EnemyInfoCasual!H62</f>
        <v>588</v>
      </c>
      <c r="Q19" s="16">
        <f>N19*PlayerInfo!$B$10*1.2*1.5*EnemyInfoCasual!H62</f>
        <v>882</v>
      </c>
      <c r="R19" s="16">
        <f t="shared" si="5"/>
        <v>511.00847070000003</v>
      </c>
      <c r="S19" s="16">
        <f t="shared" si="6"/>
        <v>823.58584560000008</v>
      </c>
      <c r="T19" s="16">
        <f>EnemyInfoCasual!G62</f>
        <v>300</v>
      </c>
      <c r="U19" s="16">
        <f>T19*PlayerInfo!$B$11</f>
        <v>300</v>
      </c>
      <c r="V19" s="16">
        <f>T19*PlayerInfo!$B$11*1.2*EnemyInfoCasual!H62</f>
        <v>360</v>
      </c>
      <c r="W19" s="16">
        <f>T19*PlayerInfo!$B$11*1.2*1.5*EnemyInfoCasual!H62</f>
        <v>540</v>
      </c>
      <c r="X19" s="16">
        <f t="shared" si="7"/>
        <v>312.86232899999999</v>
      </c>
      <c r="Y19" s="16">
        <f t="shared" si="8"/>
        <v>504.23623200000003</v>
      </c>
    </row>
    <row r="20" spans="1:25">
      <c r="A20" s="4" t="s">
        <v>87</v>
      </c>
      <c r="B20">
        <f>EnemyInfoCasual!E63</f>
        <v>5630</v>
      </c>
      <c r="C20">
        <f>(B20+(IF(EnemyInfoCasual!I63=1,PlayerInfo!$B$5,0)))*(PlayerInfo!$B$1)*(EnemyInfoCasual!L63+1)</f>
        <v>9120.6</v>
      </c>
      <c r="D20">
        <f>(B20+(IF(EnemyInfoCasual!I63=1,PlayerInfo!$B$5,0))+PlayerInfo!$B$6)*(PlayerInfo!$B$1)*(EnemyInfoCasual!L63+1)*EnemyInfoCasual!H63</f>
        <v>9120.6</v>
      </c>
      <c r="E20">
        <f>(B20+(IF(EnemyInfoCasual!I63=1,PlayerInfo!$B$5,0))+PlayerInfo!$B$6+PlayerInfo!$B$7)*(PlayerInfo!$B$1)*(EnemyInfoCasual!L63+1)*1.2*EnemyInfoCasual!H63</f>
        <v>10944.72</v>
      </c>
      <c r="F20" s="13">
        <f t="shared" si="0"/>
        <v>0.1</v>
      </c>
      <c r="G20" s="13">
        <f>MIN((($B$4+(IF(EnemyInfoCasual!$C63=1,0.05,0))-($B$4*(IF(EnemyInfoCasual!$C63=1,0.05,0))))*PlayerInfo!$B$3)*EnemyInfoCasual!H63,1)</f>
        <v>0.157</v>
      </c>
      <c r="H20" s="13">
        <f>MIN((($B$5+(IF(EnemyInfoCasual!$C63=1,0.005,0))-($B$5*(IF(EnemyInfoCasual!$C63=1,0.005,0))))*PlayerInfo!$B$4)*EnemyInfoCasual!H63,1)</f>
        <v>1.1990000000000001E-2</v>
      </c>
      <c r="I20" s="13">
        <f>MIN((($B$6+(IF(EnemyInfoCasual!$C63=1,0.005,0))-($B$6*(IF(EnemyInfoCasual!$C63=1,0.005,0))))*PlayerInfo!$B$4)*EnemyInfoCasual!H63,1)</f>
        <v>1.9949999999999999E-2</v>
      </c>
      <c r="J20" s="13">
        <f t="shared" si="1"/>
        <v>0.83289243000000002</v>
      </c>
      <c r="K20" s="14">
        <f t="shared" si="2"/>
        <v>0.82618214999999995</v>
      </c>
      <c r="L20" s="16">
        <f t="shared" si="3"/>
        <v>9159.6400898579996</v>
      </c>
      <c r="M20" s="16">
        <f t="shared" si="4"/>
        <v>11941.225765677002</v>
      </c>
      <c r="N20" s="16">
        <f>EnemyInfoCasual!F63</f>
        <v>2140</v>
      </c>
      <c r="O20" s="16">
        <f>N20*PlayerInfo!$B$10</f>
        <v>2140</v>
      </c>
      <c r="P20" s="16">
        <f>N20*PlayerInfo!$B$10*1.2*EnemyInfoCasual!H63</f>
        <v>2568</v>
      </c>
      <c r="Q20" s="16">
        <f>N20*PlayerInfo!$B$10*1.2*1.5*EnemyInfoCasual!H63</f>
        <v>3852</v>
      </c>
      <c r="R20" s="16">
        <f t="shared" si="5"/>
        <v>2231.7512802000001</v>
      </c>
      <c r="S20" s="16">
        <f t="shared" si="6"/>
        <v>3596.8851216000003</v>
      </c>
      <c r="T20" s="16">
        <f>EnemyInfoCasual!G63</f>
        <v>1200</v>
      </c>
      <c r="U20" s="16">
        <f>T20*PlayerInfo!$B$11</f>
        <v>1200</v>
      </c>
      <c r="V20" s="16">
        <f>T20*PlayerInfo!$B$11*1.2*EnemyInfoCasual!H63</f>
        <v>1440</v>
      </c>
      <c r="W20" s="16">
        <f>T20*PlayerInfo!$B$11*1.2*1.5*EnemyInfoCasual!H63</f>
        <v>2160</v>
      </c>
      <c r="X20" s="16">
        <f t="shared" si="7"/>
        <v>1251.449316</v>
      </c>
      <c r="Y20" s="16">
        <f t="shared" si="8"/>
        <v>2016.9449280000001</v>
      </c>
    </row>
    <row r="21" spans="1:25">
      <c r="A21" s="12" t="s">
        <v>88</v>
      </c>
      <c r="B21">
        <f>EnemyInfoCasual!E64</f>
        <v>5930</v>
      </c>
      <c r="C21">
        <f>(B21+(IF(EnemyInfoCasual!I64=1,PlayerInfo!$B$5,0)))*(PlayerInfo!$B$1)*(EnemyInfoCasual!L64+1)</f>
        <v>9606.6</v>
      </c>
      <c r="D21">
        <f>(B21+(IF(EnemyInfoCasual!I64=1,PlayerInfo!$B$5,0))+PlayerInfo!$B$6)*(PlayerInfo!$B$1)*(EnemyInfoCasual!L64+1)*EnemyInfoCasual!H64</f>
        <v>9606.6</v>
      </c>
      <c r="E21">
        <f>(B21+(IF(EnemyInfoCasual!I64=1,PlayerInfo!$B$5,0))+PlayerInfo!$B$6+PlayerInfo!$B$7)*(PlayerInfo!$B$1)*(EnemyInfoCasual!L64+1)*1.2*EnemyInfoCasual!H64</f>
        <v>11527.92</v>
      </c>
      <c r="F21" s="13">
        <f t="shared" si="0"/>
        <v>0.1</v>
      </c>
      <c r="G21" s="13">
        <f>MIN((($B$4+(IF(EnemyInfoCasual!$C64=1,0.05,0))-($B$4*(IF(EnemyInfoCasual!$C64=1,0.05,0))))*PlayerInfo!$B$3)*EnemyInfoCasual!H64,1)</f>
        <v>0.157</v>
      </c>
      <c r="H21" s="13">
        <f>MIN((($B$5+(IF(EnemyInfoCasual!$C64=1,0.005,0))-($B$5*(IF(EnemyInfoCasual!$C64=1,0.005,0))))*PlayerInfo!$B$4)*EnemyInfoCasual!H64,1)</f>
        <v>1.1990000000000001E-2</v>
      </c>
      <c r="I21" s="13">
        <f>MIN((($B$6+(IF(EnemyInfoCasual!$C64=1,0.005,0))-($B$6*(IF(EnemyInfoCasual!$C64=1,0.005,0))))*PlayerInfo!$B$4)*EnemyInfoCasual!H64,1)</f>
        <v>1.9949999999999999E-2</v>
      </c>
      <c r="J21" s="13">
        <f>(1*(1-G21)*(1-H21))</f>
        <v>0.83289243000000002</v>
      </c>
      <c r="K21" s="14">
        <f>(1*(1-G21)*(1-I21))</f>
        <v>0.82618214999999995</v>
      </c>
      <c r="L21" s="16">
        <f>(J21*C21)+(G21*D21)+(H21*E21)</f>
        <v>9647.7203788380011</v>
      </c>
      <c r="M21" s="16">
        <f>((K21*C21)+(G21*D21)+(I21*E21))*1.3</f>
        <v>12577.525540047</v>
      </c>
      <c r="N21" s="16">
        <f>EnemyInfoCasual!F64</f>
        <v>2260</v>
      </c>
      <c r="O21" s="16">
        <f>N21*PlayerInfo!$B$10</f>
        <v>2260</v>
      </c>
      <c r="P21" s="16">
        <f>N21*PlayerInfo!$B$10*1.2*EnemyInfoCasual!H64</f>
        <v>2712</v>
      </c>
      <c r="Q21" s="16">
        <f>N21*PlayerInfo!$B$10*1.2*1.5*EnemyInfoCasual!H64</f>
        <v>4068</v>
      </c>
      <c r="R21" s="16">
        <f t="shared" si="5"/>
        <v>2356.8962118000004</v>
      </c>
      <c r="S21" s="16">
        <f t="shared" si="6"/>
        <v>3798.5796143999996</v>
      </c>
      <c r="T21" s="16">
        <f>EnemyInfoCasual!G64</f>
        <v>1200</v>
      </c>
      <c r="U21" s="16">
        <f>T21*PlayerInfo!$B$11</f>
        <v>1200</v>
      </c>
      <c r="V21" s="16">
        <f>T21*PlayerInfo!$B$11*1.2*EnemyInfoCasual!H64</f>
        <v>1440</v>
      </c>
      <c r="W21" s="16">
        <f>T21*PlayerInfo!$B$11*1.2*1.5*EnemyInfoCasual!H64</f>
        <v>2160</v>
      </c>
      <c r="X21" s="16">
        <f t="shared" si="7"/>
        <v>1251.449316</v>
      </c>
      <c r="Y21" s="16">
        <f t="shared" si="8"/>
        <v>2016.9449280000001</v>
      </c>
    </row>
    <row r="22" spans="1:25">
      <c r="A22" s="12" t="s">
        <v>86</v>
      </c>
      <c r="B22">
        <f>EnemyInfoCasual!E65</f>
        <v>1770</v>
      </c>
      <c r="C22">
        <f>(B22+(IF(EnemyInfoCasual!I65=1,PlayerInfo!$B$5,0)))*(PlayerInfo!$B$1)*(EnemyInfoCasual!L65+1)</f>
        <v>2867.4</v>
      </c>
      <c r="D22">
        <f>(B22+(IF(EnemyInfoCasual!I65=1,PlayerInfo!$B$5,0))+PlayerInfo!$B$6)*(PlayerInfo!$B$1)*(EnemyInfoCasual!L65+1)*EnemyInfoCasual!H65</f>
        <v>2867.4</v>
      </c>
      <c r="E22">
        <f>(B22+(IF(EnemyInfoCasual!I65=1,PlayerInfo!$B$5,0))+PlayerInfo!$B$6+PlayerInfo!$B$7)*(PlayerInfo!$B$1)*(EnemyInfoCasual!L65+1)*1.2*EnemyInfoCasual!H65</f>
        <v>3440.88</v>
      </c>
      <c r="F22" s="13">
        <f t="shared" si="0"/>
        <v>0.1</v>
      </c>
      <c r="G22" s="13">
        <f>MIN((($B$4+(IF(EnemyInfoCasual!$C65=1,0.05,0))-($B$4*(IF(EnemyInfoCasual!$C65=1,0.05,0))))*PlayerInfo!$B$3)*EnemyInfoCasual!H65,1)</f>
        <v>0.157</v>
      </c>
      <c r="H22" s="13">
        <f>MIN((($B$5+(IF(EnemyInfoCasual!$C65=1,0.005,0))-($B$5*(IF(EnemyInfoCasual!$C65=1,0.005,0))))*PlayerInfo!$B$4)*EnemyInfoCasual!H65,1)</f>
        <v>1.1990000000000001E-2</v>
      </c>
      <c r="I22" s="13">
        <f>MIN((($B$6+(IF(EnemyInfoCasual!$C65=1,0.005,0))-($B$6*(IF(EnemyInfoCasual!$C65=1,0.005,0))))*PlayerInfo!$B$4)*EnemyInfoCasual!H65,1)</f>
        <v>1.9949999999999999E-2</v>
      </c>
      <c r="J22" s="13">
        <f>(1*(1-G22)*(1-H22))</f>
        <v>0.83289243000000002</v>
      </c>
      <c r="K22" s="14">
        <f>(1*(1-G22)*(1-I22))</f>
        <v>0.82618214999999995</v>
      </c>
      <c r="L22" s="16">
        <f>(J22*C22)+(G22*D22)+(H22*E22)</f>
        <v>2879.6737049820003</v>
      </c>
      <c r="M22" s="16">
        <f>((K22*C22)+(G22*D22)+(I22*E22))*1.3</f>
        <v>3754.1686687830002</v>
      </c>
      <c r="N22" s="16">
        <f>EnemyInfoCasual!F65</f>
        <v>505</v>
      </c>
      <c r="O22" s="16">
        <f>N22*PlayerInfo!$B$10</f>
        <v>505</v>
      </c>
      <c r="P22" s="16">
        <f>N22*PlayerInfo!$B$10*1.2*EnemyInfoCasual!H65</f>
        <v>606</v>
      </c>
      <c r="Q22" s="16">
        <f>N22*PlayerInfo!$B$10*1.2*1.5*EnemyInfoCasual!H65</f>
        <v>909</v>
      </c>
      <c r="R22" s="16">
        <f t="shared" si="5"/>
        <v>526.65158714999995</v>
      </c>
      <c r="S22" s="16">
        <f t="shared" si="6"/>
        <v>848.7976572</v>
      </c>
      <c r="T22" s="16">
        <f>EnemyInfoCasual!G65</f>
        <v>300</v>
      </c>
      <c r="U22" s="16">
        <f>T22*PlayerInfo!$B$11</f>
        <v>300</v>
      </c>
      <c r="V22" s="16">
        <f>T22*PlayerInfo!$B$11*1.2*EnemyInfoCasual!H65</f>
        <v>360</v>
      </c>
      <c r="W22" s="16">
        <f>T22*PlayerInfo!$B$11*1.2*1.5*EnemyInfoCasual!H65</f>
        <v>540</v>
      </c>
      <c r="X22" s="16">
        <f t="shared" si="7"/>
        <v>312.86232899999999</v>
      </c>
      <c r="Y22" s="16">
        <f t="shared" si="8"/>
        <v>504.23623200000003</v>
      </c>
    </row>
    <row r="23" spans="1:25">
      <c r="F23" s="13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</row>
    <row r="24" spans="1:25"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</row>
    <row r="25" spans="1:25">
      <c r="A25" t="s">
        <v>686</v>
      </c>
      <c r="B25" t="s">
        <v>10</v>
      </c>
      <c r="C25" t="s">
        <v>671</v>
      </c>
      <c r="D25" t="s">
        <v>672</v>
      </c>
      <c r="N25" s="16"/>
      <c r="O25" s="16"/>
      <c r="P25" s="16"/>
      <c r="Q25" s="16"/>
      <c r="R25" s="16"/>
      <c r="S25" s="16"/>
      <c r="T25" s="16"/>
      <c r="U25" s="16"/>
      <c r="V25" s="16"/>
      <c r="W25" s="16"/>
      <c r="X25" s="16"/>
      <c r="Y25" s="16"/>
    </row>
    <row r="26" spans="1:25">
      <c r="A26" t="s">
        <v>598</v>
      </c>
      <c r="B26" s="17">
        <f>SUMPRODUCT(F$13:F22,L$13:L22)</f>
        <v>3981.1082237802007</v>
      </c>
      <c r="C26" s="17">
        <f>SUMPRODUCT($F$13:$F22,R$13:R22)</f>
        <v>840.03535336499999</v>
      </c>
      <c r="D26" s="17">
        <f>SUMPRODUCT($F$13:$F22,X$13:X22)</f>
        <v>469.29349350000007</v>
      </c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6"/>
    </row>
    <row r="27" spans="1:25">
      <c r="A27" t="s">
        <v>599</v>
      </c>
      <c r="B27" s="17">
        <f>B26*1.25</f>
        <v>4976.3852797252512</v>
      </c>
      <c r="C27" s="17">
        <f>C26*1.25</f>
        <v>1050.0441917062499</v>
      </c>
      <c r="D27" s="17">
        <f>D26*1.5</f>
        <v>703.9402402500001</v>
      </c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</row>
    <row r="28" spans="1:25">
      <c r="A28" t="s">
        <v>600</v>
      </c>
      <c r="B28" s="17">
        <f>SUMPRODUCT(F$13:F22,M$13:M22)</f>
        <v>5190.0851596113007</v>
      </c>
      <c r="C28" s="17">
        <f>SUMPRODUCT($F$13:$F22,S$13:S22)</f>
        <v>1353.8742829200003</v>
      </c>
      <c r="D28" s="17">
        <f>SUMPRODUCT($F$13:$F22,Y$13:Y22)</f>
        <v>756.35434800000007</v>
      </c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</row>
    <row r="29" spans="1:25">
      <c r="A29" s="12" t="s">
        <v>601</v>
      </c>
      <c r="B29" s="17">
        <f>B28*1.25</f>
        <v>6487.6064495141254</v>
      </c>
      <c r="C29" s="17">
        <f>C28*1.25</f>
        <v>1692.3428536500003</v>
      </c>
      <c r="D29" s="17">
        <f>D28*1.5</f>
        <v>1134.5315220000002</v>
      </c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</row>
    <row r="30" spans="1:25">
      <c r="A30" s="12"/>
      <c r="B30" s="17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</row>
    <row r="31" spans="1:25">
      <c r="A31" s="12" t="s">
        <v>687</v>
      </c>
      <c r="B31" s="17" t="s">
        <v>10</v>
      </c>
      <c r="C31" t="s">
        <v>671</v>
      </c>
      <c r="D31" t="s">
        <v>672</v>
      </c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</row>
    <row r="32" spans="1:25">
      <c r="A32" t="s">
        <v>598</v>
      </c>
      <c r="B32" s="17">
        <f>B26*$C$9</f>
        <v>5512303.6944648931</v>
      </c>
      <c r="C32" s="17">
        <f t="shared" ref="C32:D35" si="9">C26*$C$9</f>
        <v>1163125.8738899999</v>
      </c>
      <c r="D32" s="17">
        <f t="shared" si="9"/>
        <v>649790.99100000004</v>
      </c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</row>
    <row r="33" spans="1:25">
      <c r="A33" t="s">
        <v>599</v>
      </c>
      <c r="B33" s="17">
        <f>B27*$C$9</f>
        <v>6890379.6180811161</v>
      </c>
      <c r="C33" s="17">
        <f t="shared" si="9"/>
        <v>1453907.3423624998</v>
      </c>
      <c r="D33" s="17">
        <f t="shared" si="9"/>
        <v>974686.48650000012</v>
      </c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</row>
    <row r="34" spans="1:25">
      <c r="A34" t="s">
        <v>600</v>
      </c>
      <c r="B34" s="17">
        <f>B28*$C$10</f>
        <v>11498034.81513888</v>
      </c>
      <c r="C34" s="17">
        <f t="shared" si="9"/>
        <v>1874595.1609661542</v>
      </c>
      <c r="D34" s="17">
        <f t="shared" si="9"/>
        <v>1047259.8664615385</v>
      </c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</row>
    <row r="35" spans="1:25">
      <c r="A35" s="12" t="s">
        <v>601</v>
      </c>
      <c r="B35" s="17">
        <f>B29*$C$10</f>
        <v>14372543.518923599</v>
      </c>
      <c r="C35" s="17">
        <f t="shared" si="9"/>
        <v>2343243.9512076927</v>
      </c>
      <c r="D35" s="17">
        <f t="shared" si="9"/>
        <v>1570889.7996923078</v>
      </c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</row>
    <row r="36" spans="1:25">
      <c r="A36" s="12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</row>
    <row r="37" spans="1:25">
      <c r="A37" s="4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</row>
    <row r="38" spans="1:25"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0"/>
  <sheetViews>
    <sheetView topLeftCell="A11" workbookViewId="0">
      <pane xSplit="1" topLeftCell="T1" activePane="topRight" state="frozen"/>
      <selection pane="topRight" activeCell="Y12" sqref="Y12"/>
    </sheetView>
  </sheetViews>
  <sheetFormatPr baseColWidth="10" defaultRowHeight="15" x14ac:dyDescent="0"/>
  <cols>
    <col min="1" max="1" width="20.6640625" bestFit="1" customWidth="1"/>
    <col min="2" max="2" width="12.83203125" bestFit="1" customWidth="1"/>
    <col min="3" max="3" width="12.1640625" bestFit="1" customWidth="1"/>
    <col min="4" max="4" width="11.83203125" bestFit="1" customWidth="1"/>
    <col min="5" max="5" width="8" bestFit="1" customWidth="1"/>
    <col min="6" max="6" width="8.5" bestFit="1" customWidth="1"/>
    <col min="7" max="7" width="9.1640625" bestFit="1" customWidth="1"/>
    <col min="8" max="8" width="8.6640625" bestFit="1" customWidth="1"/>
    <col min="9" max="9" width="13.83203125" bestFit="1" customWidth="1"/>
    <col min="10" max="10" width="11.5" bestFit="1" customWidth="1"/>
    <col min="11" max="11" width="16.6640625" bestFit="1" customWidth="1"/>
    <col min="12" max="12" width="12.1640625" bestFit="1" customWidth="1"/>
    <col min="13" max="13" width="16.33203125" bestFit="1" customWidth="1"/>
    <col min="14" max="14" width="9.1640625" bestFit="1" customWidth="1"/>
    <col min="15" max="15" width="12.5" bestFit="1" customWidth="1"/>
    <col min="16" max="16" width="9" bestFit="1" customWidth="1"/>
    <col min="17" max="17" width="8.6640625" bestFit="1" customWidth="1"/>
    <col min="18" max="18" width="12.1640625" bestFit="1" customWidth="1"/>
    <col min="19" max="19" width="17.1640625" bestFit="1" customWidth="1"/>
    <col min="20" max="20" width="9.33203125" bestFit="1" customWidth="1"/>
    <col min="21" max="21" width="12.6640625" bestFit="1" customWidth="1"/>
    <col min="22" max="22" width="9.1640625" bestFit="1" customWidth="1"/>
    <col min="23" max="23" width="8.83203125" bestFit="1" customWidth="1"/>
    <col min="24" max="24" width="12.1640625" bestFit="1" customWidth="1"/>
    <col min="25" max="25" width="17.1640625" bestFit="1" customWidth="1"/>
    <col min="26" max="26" width="6" bestFit="1" customWidth="1"/>
  </cols>
  <sheetData>
    <row r="1" spans="1:26">
      <c r="B1" t="s">
        <v>580</v>
      </c>
      <c r="C1" t="s">
        <v>581</v>
      </c>
    </row>
    <row r="2" spans="1:26">
      <c r="A2" t="s">
        <v>571</v>
      </c>
      <c r="B2">
        <v>2.5</v>
      </c>
      <c r="C2">
        <f>B2/PlayerInfo!B2</f>
        <v>2.5</v>
      </c>
      <c r="E2" s="11"/>
    </row>
    <row r="3" spans="1:26">
      <c r="A3" t="s">
        <v>639</v>
      </c>
      <c r="B3">
        <f>B2/1.6</f>
        <v>1.5625</v>
      </c>
      <c r="C3">
        <f>B2/(PlayerInfo!B2+PlayerInfo!B9)</f>
        <v>1.5625</v>
      </c>
      <c r="E3" s="11"/>
    </row>
    <row r="4" spans="1:26">
      <c r="A4" t="s">
        <v>562</v>
      </c>
      <c r="B4" s="13">
        <v>0.03</v>
      </c>
      <c r="C4" s="13">
        <f>MIN(B4*PlayerInfo!B3,1)</f>
        <v>0.06</v>
      </c>
    </row>
    <row r="5" spans="1:26">
      <c r="A5" t="s">
        <v>563</v>
      </c>
      <c r="B5" s="13">
        <v>1E-3</v>
      </c>
      <c r="C5" s="13">
        <f>MIN(B5*PlayerInfo!B4,1)</f>
        <v>2E-3</v>
      </c>
    </row>
    <row r="6" spans="1:26">
      <c r="A6" t="s">
        <v>572</v>
      </c>
      <c r="B6" s="13">
        <v>8.0000000000000002E-3</v>
      </c>
      <c r="C6" s="13">
        <f>MIN(B6*PlayerInfo!B4,1)</f>
        <v>1.6E-2</v>
      </c>
    </row>
    <row r="7" spans="1:26">
      <c r="A7" t="s">
        <v>579</v>
      </c>
      <c r="B7" s="15">
        <f>(1*(1-B4)*(1-B5))</f>
        <v>0.96902999999999995</v>
      </c>
      <c r="C7" s="15">
        <f>(1*(1-C4)*(1-C5))</f>
        <v>0.93811999999999995</v>
      </c>
    </row>
    <row r="8" spans="1:26">
      <c r="A8" t="s">
        <v>582</v>
      </c>
      <c r="B8" s="15">
        <f>(1*(1-B4)*(1-B6))</f>
        <v>0.96223999999999998</v>
      </c>
      <c r="C8" s="15">
        <f>(1*(1-C4)*(1-C6))</f>
        <v>0.92495999999999989</v>
      </c>
    </row>
    <row r="9" spans="1:26">
      <c r="A9" t="s">
        <v>597</v>
      </c>
      <c r="B9">
        <f>PlayerInfo!$B$8/B2</f>
        <v>1440</v>
      </c>
      <c r="C9">
        <f>PlayerInfo!$B$8/C2</f>
        <v>1440</v>
      </c>
    </row>
    <row r="10" spans="1:26">
      <c r="A10" t="s">
        <v>638</v>
      </c>
      <c r="B10">
        <f>PlayerInfo!$B$8/B3</f>
        <v>2304</v>
      </c>
      <c r="C10">
        <f>PlayerInfo!$B$8/C3</f>
        <v>2304</v>
      </c>
    </row>
    <row r="12" spans="1:26">
      <c r="A12" t="s">
        <v>568</v>
      </c>
      <c r="B12" t="s">
        <v>569</v>
      </c>
      <c r="C12" t="s">
        <v>573</v>
      </c>
      <c r="D12" t="s">
        <v>575</v>
      </c>
      <c r="E12" t="s">
        <v>574</v>
      </c>
      <c r="F12" t="s">
        <v>570</v>
      </c>
      <c r="G12" t="s">
        <v>562</v>
      </c>
      <c r="H12" t="s">
        <v>563</v>
      </c>
      <c r="I12" t="s">
        <v>572</v>
      </c>
      <c r="J12" t="s">
        <v>579</v>
      </c>
      <c r="K12" t="s">
        <v>582</v>
      </c>
      <c r="L12" t="s">
        <v>583</v>
      </c>
      <c r="M12" t="s">
        <v>584</v>
      </c>
      <c r="N12" t="s">
        <v>673</v>
      </c>
      <c r="O12" t="s">
        <v>676</v>
      </c>
      <c r="P12" t="s">
        <v>677</v>
      </c>
      <c r="Q12" t="s">
        <v>678</v>
      </c>
      <c r="R12" t="s">
        <v>679</v>
      </c>
      <c r="S12" t="s">
        <v>680</v>
      </c>
      <c r="T12" t="s">
        <v>681</v>
      </c>
      <c r="U12" t="s">
        <v>682</v>
      </c>
      <c r="V12" t="s">
        <v>683</v>
      </c>
      <c r="W12" t="s">
        <v>684</v>
      </c>
      <c r="X12" t="s">
        <v>685</v>
      </c>
      <c r="Y12" t="s">
        <v>690</v>
      </c>
      <c r="Z12" t="s">
        <v>585</v>
      </c>
    </row>
    <row r="13" spans="1:26">
      <c r="A13" s="4" t="s">
        <v>115</v>
      </c>
      <c r="B13">
        <f>EnemyInfoCasual!E88</f>
        <v>3610</v>
      </c>
      <c r="C13">
        <f>(B13+(IF(EnemyInfoCasual!I88=1,PlayerInfo!$B$5,0)))*(PlayerInfo!$B$1)*(EnemyInfoCasual!L88+1)</f>
        <v>6497.9999999999991</v>
      </c>
      <c r="D13">
        <f>(B13+(IF(EnemyInfoCasual!I88=1,PlayerInfo!$B$5,0))+PlayerInfo!$B$6)*(PlayerInfo!$B$1)*(EnemyInfoCasual!L88+1)*EnemyInfoCasual!H88</f>
        <v>6497.9999999999991</v>
      </c>
      <c r="E13">
        <f>(B13+(IF(EnemyInfoCasual!I88=1,PlayerInfo!$B$5,0))+PlayerInfo!$B$6+PlayerInfo!$B$7)*(PlayerInfo!$B$1)*(EnemyInfoCasual!L88+1)*1.2*EnemyInfoCasual!H88</f>
        <v>7797.5999999999985</v>
      </c>
      <c r="F13" s="13">
        <f>1/13</f>
        <v>7.6923076923076927E-2</v>
      </c>
      <c r="G13" s="13">
        <f>MIN((($B$4+(IF(EnemyInfoCasual!$C88=1,0.05,0))-($B$4*(IF(EnemyInfoCasual!$C88=1,0.05,0))))*PlayerInfo!$B$3)*EnemyInfoCasual!H88,1)</f>
        <v>0.157</v>
      </c>
      <c r="H13" s="13">
        <f>MIN((($B$5+(IF(EnemyInfoCasual!$C88=1,0.005,0))-($B$5*(IF(EnemyInfoCasual!$C88=1,0.005,0))))*PlayerInfo!$B$4)*EnemyInfoCasual!H88,1)</f>
        <v>1.1990000000000001E-2</v>
      </c>
      <c r="I13" s="13">
        <f>MIN((($B$6+(IF(EnemyInfoCasual!$C88=1,0.005,0))-($B$6*(IF(EnemyInfoCasual!$C88=1,0.005,0))))*PlayerInfo!$B$4)*EnemyInfoCasual!H88,1)</f>
        <v>2.5920000000000002E-2</v>
      </c>
      <c r="J13" s="13">
        <f t="shared" ref="J13:J23" si="0">(1*(1-G13)*(1-H13))</f>
        <v>0.83289243000000002</v>
      </c>
      <c r="K13" s="14">
        <f t="shared" ref="K13:K23" si="1">(1*(1-G13)*(1-I13))</f>
        <v>0.8211494399999999</v>
      </c>
      <c r="L13" s="16">
        <f t="shared" ref="L13:L23" si="2">(J13*C13)+(G13*D13)+(H13*E13)</f>
        <v>6525.8142341399989</v>
      </c>
      <c r="M13" s="16">
        <f t="shared" ref="M13:M23" si="3">((K13*C13)+(G13*D13)+(I13*E13))*1.3</f>
        <v>8525.567509055998</v>
      </c>
      <c r="N13" s="16">
        <f>EnemyInfoCasual!F88</f>
        <v>1060</v>
      </c>
      <c r="O13" s="16">
        <f>N13*PlayerInfo!$B$10</f>
        <v>1060</v>
      </c>
      <c r="P13" s="16">
        <f>N13*PlayerInfo!$B$10*1.2*EnemyInfoCasual!H88</f>
        <v>1272</v>
      </c>
      <c r="Q13" s="16">
        <f>N13*PlayerInfo!$B$10*1.2*1.5*EnemyInfoCasual!H88</f>
        <v>1908</v>
      </c>
      <c r="R13" s="16">
        <f>(J13*O13)+(G13*P13)+(H13*Q13)</f>
        <v>1105.4468958</v>
      </c>
      <c r="S13" s="16">
        <f>((K13*O13)+(G13*P13)+(I13*Q13))*1.6</f>
        <v>1791.3244262399996</v>
      </c>
      <c r="T13" s="16">
        <f>EnemyInfoCasual!G88</f>
        <v>900</v>
      </c>
      <c r="U13" s="16">
        <f>T13*PlayerInfo!$B$11</f>
        <v>900</v>
      </c>
      <c r="V13" s="16">
        <f>T13*PlayerInfo!$B$11*1.2*EnemyInfoCasual!H88</f>
        <v>1080</v>
      </c>
      <c r="W13" s="16">
        <f>T13*PlayerInfo!$B$11*1.2*1.5*EnemyInfoCasual!H88</f>
        <v>1620</v>
      </c>
      <c r="X13" s="16">
        <f>(J13*U13)+(G13*V13)+(H13*W13)</f>
        <v>938.58698700000014</v>
      </c>
      <c r="Y13" s="16">
        <f>((K13*U13)+(G13*V13)+(I13*W13))*1.6</f>
        <v>1520.9358336</v>
      </c>
    </row>
    <row r="14" spans="1:26">
      <c r="A14" s="4" t="s">
        <v>116</v>
      </c>
      <c r="B14">
        <f>EnemyInfoCasual!E89</f>
        <v>3670</v>
      </c>
      <c r="C14">
        <f>(B14+(IF(EnemyInfoCasual!I89=1,PlayerInfo!$B$5,0)))*(PlayerInfo!$B$1)*(EnemyInfoCasual!L89+1)</f>
        <v>6605.9999999999991</v>
      </c>
      <c r="D14">
        <f>(B14+(IF(EnemyInfoCasual!I89=1,PlayerInfo!$B$5,0))+PlayerInfo!$B$6)*(PlayerInfo!$B$1)*(EnemyInfoCasual!L89+1)*EnemyInfoCasual!H89</f>
        <v>6605.9999999999991</v>
      </c>
      <c r="E14">
        <f>(B14+(IF(EnemyInfoCasual!I89=1,PlayerInfo!$B$5,0))+PlayerInfo!$B$6+PlayerInfo!$B$7)*(PlayerInfo!$B$1)*(EnemyInfoCasual!L89+1)*1.2*EnemyInfoCasual!H89</f>
        <v>7927.1999999999989</v>
      </c>
      <c r="F14" s="13">
        <f t="shared" ref="F14:F25" si="4">1/13</f>
        <v>7.6923076923076927E-2</v>
      </c>
      <c r="G14" s="13">
        <f>MIN((($B$4+(IF(EnemyInfoCasual!$C89=1,0.05,0))-($B$4*(IF(EnemyInfoCasual!$C89=1,0.05,0))))*PlayerInfo!$B$3)*EnemyInfoCasual!H89,1)</f>
        <v>0.157</v>
      </c>
      <c r="H14" s="13">
        <f>MIN((($B$5+(IF(EnemyInfoCasual!$C89=1,0.005,0))-($B$5*(IF(EnemyInfoCasual!$C89=1,0.005,0))))*PlayerInfo!$B$4)*EnemyInfoCasual!H89,1)</f>
        <v>1.1990000000000001E-2</v>
      </c>
      <c r="I14" s="13">
        <f>MIN((($B$6+(IF(EnemyInfoCasual!$C89=1,0.005,0))-($B$6*(IF(EnemyInfoCasual!$C89=1,0.005,0))))*PlayerInfo!$B$4)*EnemyInfoCasual!H89,1)</f>
        <v>2.5920000000000002E-2</v>
      </c>
      <c r="J14" s="13">
        <f t="shared" si="0"/>
        <v>0.83289243000000002</v>
      </c>
      <c r="K14" s="14">
        <f t="shared" si="1"/>
        <v>0.8211494399999999</v>
      </c>
      <c r="L14" s="16">
        <f t="shared" si="2"/>
        <v>6634.2765205799997</v>
      </c>
      <c r="M14" s="16">
        <f t="shared" si="3"/>
        <v>8667.2666920319989</v>
      </c>
      <c r="N14" s="16">
        <f>EnemyInfoCasual!F89</f>
        <v>1070</v>
      </c>
      <c r="O14" s="16">
        <f>N14*PlayerInfo!$B$10</f>
        <v>1070</v>
      </c>
      <c r="P14" s="16">
        <f>N14*PlayerInfo!$B$10*1.2*EnemyInfoCasual!H89</f>
        <v>1284</v>
      </c>
      <c r="Q14" s="16">
        <f>N14*PlayerInfo!$B$10*1.2*1.5*EnemyInfoCasual!H89</f>
        <v>1926</v>
      </c>
      <c r="R14" s="16">
        <f t="shared" ref="R14:R25" si="5">(J14*O14)+(G14*P14)+(H14*Q14)</f>
        <v>1115.8756401000001</v>
      </c>
      <c r="S14" s="16">
        <f t="shared" ref="S14:S25" si="6">((K14*O14)+(G14*P14)+(I14*Q14))*1.6</f>
        <v>1808.2237132799999</v>
      </c>
      <c r="T14" s="16">
        <f>EnemyInfoCasual!G89</f>
        <v>900</v>
      </c>
      <c r="U14" s="16">
        <f>T14*PlayerInfo!$B$11</f>
        <v>900</v>
      </c>
      <c r="V14" s="16">
        <f>T14*PlayerInfo!$B$11*1.2*EnemyInfoCasual!H89</f>
        <v>1080</v>
      </c>
      <c r="W14" s="16">
        <f>T14*PlayerInfo!$B$11*1.2*1.5*EnemyInfoCasual!H89</f>
        <v>1620</v>
      </c>
      <c r="X14" s="16">
        <f t="shared" ref="X14:X25" si="7">(J14*U14)+(G14*V14)+(H14*W14)</f>
        <v>938.58698700000014</v>
      </c>
      <c r="Y14" s="16">
        <f t="shared" ref="Y14:Y25" si="8">((K14*U14)+(G14*V14)+(I14*W14))*1.6</f>
        <v>1520.9358336</v>
      </c>
    </row>
    <row r="15" spans="1:26">
      <c r="A15" s="4" t="s">
        <v>117</v>
      </c>
      <c r="B15">
        <f>EnemyInfoCasual!E90</f>
        <v>3720</v>
      </c>
      <c r="C15">
        <f>(B15+(IF(EnemyInfoCasual!I90=1,PlayerInfo!$B$5,0)))*(PlayerInfo!$B$1)*(EnemyInfoCasual!L90+1)</f>
        <v>6695.9999999999991</v>
      </c>
      <c r="D15">
        <f>(B15+(IF(EnemyInfoCasual!I90=1,PlayerInfo!$B$5,0))+PlayerInfo!$B$6)*(PlayerInfo!$B$1)*(EnemyInfoCasual!L90+1)*EnemyInfoCasual!H90</f>
        <v>6695.9999999999991</v>
      </c>
      <c r="E15">
        <f>(B15+(IF(EnemyInfoCasual!I90=1,PlayerInfo!$B$5,0))+PlayerInfo!$B$6+PlayerInfo!$B$7)*(PlayerInfo!$B$1)*(EnemyInfoCasual!L90+1)*1.2*EnemyInfoCasual!H90</f>
        <v>8035.1999999999989</v>
      </c>
      <c r="F15" s="13">
        <f t="shared" si="4"/>
        <v>7.6923076923076927E-2</v>
      </c>
      <c r="G15" s="13">
        <f>MIN((($B$4+(IF(EnemyInfoCasual!$C90=1,0.05,0))-($B$4*(IF(EnemyInfoCasual!$C90=1,0.05,0))))*PlayerInfo!$B$3)*EnemyInfoCasual!H90,1)</f>
        <v>0.157</v>
      </c>
      <c r="H15" s="13">
        <f>MIN((($B$5+(IF(EnemyInfoCasual!$C90=1,0.005,0))-($B$5*(IF(EnemyInfoCasual!$C90=1,0.005,0))))*PlayerInfo!$B$4)*EnemyInfoCasual!H90,1)</f>
        <v>1.1990000000000001E-2</v>
      </c>
      <c r="I15" s="13">
        <f>MIN((($B$6+(IF(EnemyInfoCasual!$C90=1,0.005,0))-($B$6*(IF(EnemyInfoCasual!$C90=1,0.005,0))))*PlayerInfo!$B$4)*EnemyInfoCasual!H90,1)</f>
        <v>2.5920000000000002E-2</v>
      </c>
      <c r="J15" s="13">
        <f t="shared" si="0"/>
        <v>0.83289243000000002</v>
      </c>
      <c r="K15" s="14">
        <f t="shared" si="1"/>
        <v>0.8211494399999999</v>
      </c>
      <c r="L15" s="16">
        <f t="shared" si="2"/>
        <v>6724.6617592799994</v>
      </c>
      <c r="M15" s="16">
        <f t="shared" si="3"/>
        <v>8785.3493445119984</v>
      </c>
      <c r="N15" s="16">
        <f>EnemyInfoCasual!F90</f>
        <v>1090</v>
      </c>
      <c r="O15" s="16">
        <f>N15*PlayerInfo!$B$10</f>
        <v>1090</v>
      </c>
      <c r="P15" s="16">
        <f>N15*PlayerInfo!$B$10*1.2*EnemyInfoCasual!H90</f>
        <v>1308</v>
      </c>
      <c r="Q15" s="16">
        <f>N15*PlayerInfo!$B$10*1.2*1.5*EnemyInfoCasual!H90</f>
        <v>1962</v>
      </c>
      <c r="R15" s="16">
        <f t="shared" si="5"/>
        <v>1136.7331287</v>
      </c>
      <c r="S15" s="16">
        <f t="shared" si="6"/>
        <v>1842.0222873599996</v>
      </c>
      <c r="T15" s="16">
        <f>EnemyInfoCasual!G90</f>
        <v>900</v>
      </c>
      <c r="U15" s="16">
        <f>T15*PlayerInfo!$B$11</f>
        <v>900</v>
      </c>
      <c r="V15" s="16">
        <f>T15*PlayerInfo!$B$11*1.2*EnemyInfoCasual!H90</f>
        <v>1080</v>
      </c>
      <c r="W15" s="16">
        <f>T15*PlayerInfo!$B$11*1.2*1.5*EnemyInfoCasual!H90</f>
        <v>1620</v>
      </c>
      <c r="X15" s="16">
        <f t="shared" si="7"/>
        <v>938.58698700000014</v>
      </c>
      <c r="Y15" s="16">
        <f t="shared" si="8"/>
        <v>1520.9358336</v>
      </c>
    </row>
    <row r="16" spans="1:26">
      <c r="A16" s="4" t="s">
        <v>118</v>
      </c>
      <c r="B16">
        <f>EnemyInfoCasual!E91</f>
        <v>3770</v>
      </c>
      <c r="C16">
        <f>(B16+(IF(EnemyInfoCasual!I91=1,PlayerInfo!$B$5,0)))*(PlayerInfo!$B$1)*(EnemyInfoCasual!L91+1)</f>
        <v>6785.9999999999991</v>
      </c>
      <c r="D16">
        <f>(B16+(IF(EnemyInfoCasual!I91=1,PlayerInfo!$B$5,0))+PlayerInfo!$B$6)*(PlayerInfo!$B$1)*(EnemyInfoCasual!L91+1)*EnemyInfoCasual!H91</f>
        <v>6785.9999999999991</v>
      </c>
      <c r="E16">
        <f>(B16+(IF(EnemyInfoCasual!I91=1,PlayerInfo!$B$5,0))+PlayerInfo!$B$6+PlayerInfo!$B$7)*(PlayerInfo!$B$1)*(EnemyInfoCasual!L91+1)*1.2*EnemyInfoCasual!H91</f>
        <v>8143.1999999999989</v>
      </c>
      <c r="F16" s="13">
        <f t="shared" si="4"/>
        <v>7.6923076923076927E-2</v>
      </c>
      <c r="G16" s="13">
        <f>MIN((($B$4+(IF(EnemyInfoCasual!$C91=1,0.05,0))-($B$4*(IF(EnemyInfoCasual!$C91=1,0.05,0))))*PlayerInfo!$B$3)*EnemyInfoCasual!H91,1)</f>
        <v>0.157</v>
      </c>
      <c r="H16" s="13">
        <f>MIN((($B$5+(IF(EnemyInfoCasual!$C91=1,0.005,0))-($B$5*(IF(EnemyInfoCasual!$C91=1,0.005,0))))*PlayerInfo!$B$4)*EnemyInfoCasual!H91,1)</f>
        <v>1.1990000000000001E-2</v>
      </c>
      <c r="I16" s="13">
        <f>MIN((($B$6+(IF(EnemyInfoCasual!$C91=1,0.005,0))-($B$6*(IF(EnemyInfoCasual!$C91=1,0.005,0))))*PlayerInfo!$B$4)*EnemyInfoCasual!H91,1)</f>
        <v>2.5920000000000002E-2</v>
      </c>
      <c r="J16" s="13">
        <f t="shared" si="0"/>
        <v>0.83289243000000002</v>
      </c>
      <c r="K16" s="14">
        <f t="shared" si="1"/>
        <v>0.8211494399999999</v>
      </c>
      <c r="L16" s="16">
        <f t="shared" si="2"/>
        <v>6815.0469979799991</v>
      </c>
      <c r="M16" s="16">
        <f t="shared" si="3"/>
        <v>8903.4319969919979</v>
      </c>
      <c r="N16" s="16">
        <f>EnemyInfoCasual!F91</f>
        <v>1100</v>
      </c>
      <c r="O16" s="16">
        <f>N16*PlayerInfo!$B$10</f>
        <v>1100</v>
      </c>
      <c r="P16" s="16">
        <f>N16*PlayerInfo!$B$10*1.2*EnemyInfoCasual!H91</f>
        <v>1320</v>
      </c>
      <c r="Q16" s="16">
        <f>N16*PlayerInfo!$B$10*1.2*1.5*EnemyInfoCasual!H91</f>
        <v>1980</v>
      </c>
      <c r="R16" s="16">
        <f t="shared" si="5"/>
        <v>1147.161873</v>
      </c>
      <c r="S16" s="16">
        <f t="shared" si="6"/>
        <v>1858.9215743999998</v>
      </c>
      <c r="T16" s="16">
        <f>EnemyInfoCasual!G91</f>
        <v>900</v>
      </c>
      <c r="U16" s="16">
        <f>T16*PlayerInfo!$B$11</f>
        <v>900</v>
      </c>
      <c r="V16" s="16">
        <f>T16*PlayerInfo!$B$11*1.2*EnemyInfoCasual!H91</f>
        <v>1080</v>
      </c>
      <c r="W16" s="16">
        <f>T16*PlayerInfo!$B$11*1.2*1.5*EnemyInfoCasual!H91</f>
        <v>1620</v>
      </c>
      <c r="X16" s="16">
        <f t="shared" si="7"/>
        <v>938.58698700000014</v>
      </c>
      <c r="Y16" s="16">
        <f t="shared" si="8"/>
        <v>1520.9358336</v>
      </c>
    </row>
    <row r="17" spans="1:25">
      <c r="A17" s="4" t="s">
        <v>119</v>
      </c>
      <c r="B17">
        <f>EnemyInfoCasual!E92</f>
        <v>3820</v>
      </c>
      <c r="C17">
        <f>(B17+(IF(EnemyInfoCasual!I92=1,PlayerInfo!$B$5,0)))*(PlayerInfo!$B$1)*(EnemyInfoCasual!L92+1)</f>
        <v>6875.9999999999991</v>
      </c>
      <c r="D17">
        <f>(B17+(IF(EnemyInfoCasual!I92=1,PlayerInfo!$B$5,0))+PlayerInfo!$B$6)*(PlayerInfo!$B$1)*(EnemyInfoCasual!L92+1)*EnemyInfoCasual!H92</f>
        <v>6875.9999999999991</v>
      </c>
      <c r="E17">
        <f>(B17+(IF(EnemyInfoCasual!I92=1,PlayerInfo!$B$5,0))+PlayerInfo!$B$6+PlayerInfo!$B$7)*(PlayerInfo!$B$1)*(EnemyInfoCasual!L92+1)*1.2*EnemyInfoCasual!H92</f>
        <v>8251.1999999999989</v>
      </c>
      <c r="F17" s="13">
        <f t="shared" si="4"/>
        <v>7.6923076923076927E-2</v>
      </c>
      <c r="G17" s="13">
        <f>MIN((($B$4+(IF(EnemyInfoCasual!$C92=1,0.05,0))-($B$4*(IF(EnemyInfoCasual!$C92=1,0.05,0))))*PlayerInfo!$B$3)*EnemyInfoCasual!H92,1)</f>
        <v>0.157</v>
      </c>
      <c r="H17" s="13">
        <f>MIN((($B$5+(IF(EnemyInfoCasual!$C92=1,0.005,0))-($B$5*(IF(EnemyInfoCasual!$C92=1,0.005,0))))*PlayerInfo!$B$4)*EnemyInfoCasual!H92,1)</f>
        <v>1.1990000000000001E-2</v>
      </c>
      <c r="I17" s="13">
        <f>MIN((($B$6+(IF(EnemyInfoCasual!$C92=1,0.005,0))-($B$6*(IF(EnemyInfoCasual!$C92=1,0.005,0))))*PlayerInfo!$B$4)*EnemyInfoCasual!H92,1)</f>
        <v>2.5920000000000002E-2</v>
      </c>
      <c r="J17" s="13">
        <f t="shared" si="0"/>
        <v>0.83289243000000002</v>
      </c>
      <c r="K17" s="14">
        <f t="shared" si="1"/>
        <v>0.8211494399999999</v>
      </c>
      <c r="L17" s="16">
        <f t="shared" si="2"/>
        <v>6905.4322366799997</v>
      </c>
      <c r="M17" s="16">
        <f t="shared" si="3"/>
        <v>9021.5146494719975</v>
      </c>
      <c r="N17" s="16">
        <f>EnemyInfoCasual!F92</f>
        <v>1120</v>
      </c>
      <c r="O17" s="16">
        <f>N17*PlayerInfo!$B$10</f>
        <v>1120</v>
      </c>
      <c r="P17" s="16">
        <f>N17*PlayerInfo!$B$10*1.2*EnemyInfoCasual!H92</f>
        <v>1344</v>
      </c>
      <c r="Q17" s="16">
        <f>N17*PlayerInfo!$B$10*1.2*1.5*EnemyInfoCasual!H92</f>
        <v>2016</v>
      </c>
      <c r="R17" s="16">
        <f t="shared" si="5"/>
        <v>1168.0193615999999</v>
      </c>
      <c r="S17" s="16">
        <f t="shared" si="6"/>
        <v>1892.7201484799998</v>
      </c>
      <c r="T17" s="16">
        <f>EnemyInfoCasual!G92</f>
        <v>900</v>
      </c>
      <c r="U17" s="16">
        <f>T17*PlayerInfo!$B$11</f>
        <v>900</v>
      </c>
      <c r="V17" s="16">
        <f>T17*PlayerInfo!$B$11*1.2*EnemyInfoCasual!H92</f>
        <v>1080</v>
      </c>
      <c r="W17" s="16">
        <f>T17*PlayerInfo!$B$11*1.2*1.5*EnemyInfoCasual!H92</f>
        <v>1620</v>
      </c>
      <c r="X17" s="16">
        <f t="shared" si="7"/>
        <v>938.58698700000014</v>
      </c>
      <c r="Y17" s="16">
        <f t="shared" si="8"/>
        <v>1520.9358336</v>
      </c>
    </row>
    <row r="18" spans="1:25">
      <c r="A18" s="4" t="s">
        <v>121</v>
      </c>
      <c r="B18">
        <f>EnemyInfoCasual!E93</f>
        <v>3870</v>
      </c>
      <c r="C18">
        <f>(B18+(IF(EnemyInfoCasual!I93=1,PlayerInfo!$B$5,0)))*(PlayerInfo!$B$1)*(EnemyInfoCasual!L93+1)</f>
        <v>6965.9999999999991</v>
      </c>
      <c r="D18">
        <f>(B18+(IF(EnemyInfoCasual!I93=1,PlayerInfo!$B$5,0))+PlayerInfo!$B$6)*(PlayerInfo!$B$1)*(EnemyInfoCasual!L93+1)*EnemyInfoCasual!H93</f>
        <v>6965.9999999999991</v>
      </c>
      <c r="E18">
        <f>(B18+(IF(EnemyInfoCasual!I93=1,PlayerInfo!$B$5,0))+PlayerInfo!$B$6+PlayerInfo!$B$7)*(PlayerInfo!$B$1)*(EnemyInfoCasual!L93+1)*1.2*EnemyInfoCasual!H93</f>
        <v>8359.1999999999989</v>
      </c>
      <c r="F18" s="13">
        <f t="shared" si="4"/>
        <v>7.6923076923076927E-2</v>
      </c>
      <c r="G18" s="13">
        <f>MIN((($B$4+(IF(EnemyInfoCasual!$C93=1,0.05,0))-($B$4*(IF(EnemyInfoCasual!$C93=1,0.05,0))))*PlayerInfo!$B$3)*EnemyInfoCasual!H93,1)</f>
        <v>0.157</v>
      </c>
      <c r="H18" s="13">
        <f>MIN((($B$5+(IF(EnemyInfoCasual!$C93=1,0.005,0))-($B$5*(IF(EnemyInfoCasual!$C93=1,0.005,0))))*PlayerInfo!$B$4)*EnemyInfoCasual!H93,1)</f>
        <v>1.1990000000000001E-2</v>
      </c>
      <c r="I18" s="13">
        <f>MIN((($B$6+(IF(EnemyInfoCasual!$C93=1,0.005,0))-($B$6*(IF(EnemyInfoCasual!$C93=1,0.005,0))))*PlayerInfo!$B$4)*EnemyInfoCasual!H93,1)</f>
        <v>2.5920000000000002E-2</v>
      </c>
      <c r="J18" s="13">
        <f t="shared" si="0"/>
        <v>0.83289243000000002</v>
      </c>
      <c r="K18" s="14">
        <f t="shared" si="1"/>
        <v>0.8211494399999999</v>
      </c>
      <c r="L18" s="16">
        <f t="shared" si="2"/>
        <v>6995.8174753800004</v>
      </c>
      <c r="M18" s="16">
        <f t="shared" si="3"/>
        <v>9139.597301951997</v>
      </c>
      <c r="N18" s="16">
        <f>EnemyInfoCasual!F93</f>
        <v>1140</v>
      </c>
      <c r="O18" s="16">
        <f>N18*PlayerInfo!$B$10</f>
        <v>1140</v>
      </c>
      <c r="P18" s="16">
        <f>N18*PlayerInfo!$B$10*1.2*EnemyInfoCasual!H93</f>
        <v>1368</v>
      </c>
      <c r="Q18" s="16">
        <f>N18*PlayerInfo!$B$10*1.2*1.5*EnemyInfoCasual!H93</f>
        <v>2052</v>
      </c>
      <c r="R18" s="16">
        <f t="shared" si="5"/>
        <v>1188.8768502</v>
      </c>
      <c r="S18" s="16">
        <f t="shared" si="6"/>
        <v>1926.51872256</v>
      </c>
      <c r="T18" s="16">
        <f>EnemyInfoCasual!G93</f>
        <v>1000</v>
      </c>
      <c r="U18" s="16">
        <f>T18*PlayerInfo!$B$11</f>
        <v>1000</v>
      </c>
      <c r="V18" s="16">
        <f>T18*PlayerInfo!$B$11*1.2*EnemyInfoCasual!H93</f>
        <v>1200</v>
      </c>
      <c r="W18" s="16">
        <f>T18*PlayerInfo!$B$11*1.2*1.5*EnemyInfoCasual!H93</f>
        <v>1800</v>
      </c>
      <c r="X18" s="16">
        <f t="shared" si="7"/>
        <v>1042.8744300000001</v>
      </c>
      <c r="Y18" s="16">
        <f t="shared" si="8"/>
        <v>1689.9287039999999</v>
      </c>
    </row>
    <row r="19" spans="1:25">
      <c r="A19" s="4" t="s">
        <v>122</v>
      </c>
      <c r="B19">
        <f>EnemyInfoCasual!E94</f>
        <v>3920</v>
      </c>
      <c r="C19">
        <f>(B19+(IF(EnemyInfoCasual!I94=1,PlayerInfo!$B$5,0)))*(PlayerInfo!$B$1)*(EnemyInfoCasual!L94+1)</f>
        <v>7055.9999999999991</v>
      </c>
      <c r="D19">
        <f>(B19+(IF(EnemyInfoCasual!I94=1,PlayerInfo!$B$5,0))+PlayerInfo!$B$6)*(PlayerInfo!$B$1)*(EnemyInfoCasual!L94+1)*EnemyInfoCasual!H94</f>
        <v>7055.9999999999991</v>
      </c>
      <c r="E19">
        <f>(B19+(IF(EnemyInfoCasual!I94=1,PlayerInfo!$B$5,0))+PlayerInfo!$B$6+PlayerInfo!$B$7)*(PlayerInfo!$B$1)*(EnemyInfoCasual!L94+1)*1.2*EnemyInfoCasual!H94</f>
        <v>8467.1999999999989</v>
      </c>
      <c r="F19" s="13">
        <f t="shared" si="4"/>
        <v>7.6923076923076927E-2</v>
      </c>
      <c r="G19" s="13">
        <f>MIN((($B$4+(IF(EnemyInfoCasual!$C94=1,0.05,0))-($B$4*(IF(EnemyInfoCasual!$C94=1,0.05,0))))*PlayerInfo!$B$3)*EnemyInfoCasual!H94,1)</f>
        <v>0.157</v>
      </c>
      <c r="H19" s="13">
        <f>MIN((($B$5+(IF(EnemyInfoCasual!$C94=1,0.005,0))-($B$5*(IF(EnemyInfoCasual!$C94=1,0.005,0))))*PlayerInfo!$B$4)*EnemyInfoCasual!H94,1)</f>
        <v>1.1990000000000001E-2</v>
      </c>
      <c r="I19" s="13">
        <f>MIN((($B$6+(IF(EnemyInfoCasual!$C94=1,0.005,0))-($B$6*(IF(EnemyInfoCasual!$C94=1,0.005,0))))*PlayerInfo!$B$4)*EnemyInfoCasual!H94,1)</f>
        <v>2.5920000000000002E-2</v>
      </c>
      <c r="J19" s="13">
        <f t="shared" si="0"/>
        <v>0.83289243000000002</v>
      </c>
      <c r="K19" s="14">
        <f t="shared" si="1"/>
        <v>0.8211494399999999</v>
      </c>
      <c r="L19" s="16">
        <f t="shared" si="2"/>
        <v>7086.2027140799983</v>
      </c>
      <c r="M19" s="16">
        <f t="shared" si="3"/>
        <v>9257.6799544319965</v>
      </c>
      <c r="N19" s="16">
        <f>EnemyInfoCasual!F94</f>
        <v>1150</v>
      </c>
      <c r="O19" s="16">
        <f>N19*PlayerInfo!$B$10</f>
        <v>1150</v>
      </c>
      <c r="P19" s="16">
        <f>N19*PlayerInfo!$B$10*1.2*EnemyInfoCasual!H94</f>
        <v>1380</v>
      </c>
      <c r="Q19" s="16">
        <f>N19*PlayerInfo!$B$10*1.2*1.5*EnemyInfoCasual!H94</f>
        <v>2070</v>
      </c>
      <c r="R19" s="16">
        <f t="shared" si="5"/>
        <v>1199.3055945000001</v>
      </c>
      <c r="S19" s="16">
        <f t="shared" si="6"/>
        <v>1943.4180095999998</v>
      </c>
      <c r="T19" s="16">
        <f>EnemyInfoCasual!G94</f>
        <v>1000</v>
      </c>
      <c r="U19" s="16">
        <f>T19*PlayerInfo!$B$11</f>
        <v>1000</v>
      </c>
      <c r="V19" s="16">
        <f>T19*PlayerInfo!$B$11*1.2*EnemyInfoCasual!H94</f>
        <v>1200</v>
      </c>
      <c r="W19" s="16">
        <f>T19*PlayerInfo!$B$11*1.2*1.5*EnemyInfoCasual!H94</f>
        <v>1800</v>
      </c>
      <c r="X19" s="16">
        <f t="shared" si="7"/>
        <v>1042.8744300000001</v>
      </c>
      <c r="Y19" s="16">
        <f t="shared" si="8"/>
        <v>1689.9287039999999</v>
      </c>
    </row>
    <row r="20" spans="1:25">
      <c r="A20" s="4" t="s">
        <v>123</v>
      </c>
      <c r="B20">
        <f>EnemyInfoCasual!E95</f>
        <v>3970</v>
      </c>
      <c r="C20">
        <f>(B20+(IF(EnemyInfoCasual!I95=1,PlayerInfo!$B$5,0)))*(PlayerInfo!$B$1)*(EnemyInfoCasual!L95+1)</f>
        <v>7145.9999999999991</v>
      </c>
      <c r="D20">
        <f>(B20+(IF(EnemyInfoCasual!I95=1,PlayerInfo!$B$5,0))+PlayerInfo!$B$6)*(PlayerInfo!$B$1)*(EnemyInfoCasual!L95+1)*EnemyInfoCasual!H95</f>
        <v>7145.9999999999991</v>
      </c>
      <c r="E20">
        <f>(B20+(IF(EnemyInfoCasual!I95=1,PlayerInfo!$B$5,0))+PlayerInfo!$B$6+PlayerInfo!$B$7)*(PlayerInfo!$B$1)*(EnemyInfoCasual!L95+1)*1.2*EnemyInfoCasual!H95</f>
        <v>8575.1999999999989</v>
      </c>
      <c r="F20" s="13">
        <f t="shared" si="4"/>
        <v>7.6923076923076927E-2</v>
      </c>
      <c r="G20" s="13">
        <f>MIN((($B$4+(IF(EnemyInfoCasual!$C95=1,0.05,0))-($B$4*(IF(EnemyInfoCasual!$C95=1,0.05,0))))*PlayerInfo!$B$3)*EnemyInfoCasual!H95,1)</f>
        <v>0.157</v>
      </c>
      <c r="H20" s="13">
        <f>MIN((($B$5+(IF(EnemyInfoCasual!$C95=1,0.005,0))-($B$5*(IF(EnemyInfoCasual!$C95=1,0.005,0))))*PlayerInfo!$B$4)*EnemyInfoCasual!H95,1)</f>
        <v>1.1990000000000001E-2</v>
      </c>
      <c r="I20" s="13">
        <f>MIN((($B$6+(IF(EnemyInfoCasual!$C95=1,0.005,0))-($B$6*(IF(EnemyInfoCasual!$C95=1,0.005,0))))*PlayerInfo!$B$4)*EnemyInfoCasual!H95,1)</f>
        <v>2.5920000000000002E-2</v>
      </c>
      <c r="J20" s="13">
        <f t="shared" si="0"/>
        <v>0.83289243000000002</v>
      </c>
      <c r="K20" s="14">
        <f t="shared" si="1"/>
        <v>0.8211494399999999</v>
      </c>
      <c r="L20" s="16">
        <f t="shared" si="2"/>
        <v>7176.5879527799989</v>
      </c>
      <c r="M20" s="16">
        <f t="shared" si="3"/>
        <v>9375.7626069119979</v>
      </c>
      <c r="N20" s="16">
        <f>EnemyInfoCasual!F95</f>
        <v>1170</v>
      </c>
      <c r="O20" s="16">
        <f>N20*PlayerInfo!$B$10</f>
        <v>1170</v>
      </c>
      <c r="P20" s="16">
        <f>N20*PlayerInfo!$B$10*1.2*EnemyInfoCasual!H95</f>
        <v>1404</v>
      </c>
      <c r="Q20" s="16">
        <f>N20*PlayerInfo!$B$10*1.2*1.5*EnemyInfoCasual!H95</f>
        <v>2106</v>
      </c>
      <c r="R20" s="16">
        <f t="shared" si="5"/>
        <v>1220.1630830999998</v>
      </c>
      <c r="S20" s="16">
        <f t="shared" si="6"/>
        <v>1977.21658368</v>
      </c>
      <c r="T20" s="16">
        <f>EnemyInfoCasual!G95</f>
        <v>1000</v>
      </c>
      <c r="U20" s="16">
        <f>T20*PlayerInfo!$B$11</f>
        <v>1000</v>
      </c>
      <c r="V20" s="16">
        <f>T20*PlayerInfo!$B$11*1.2*EnemyInfoCasual!H95</f>
        <v>1200</v>
      </c>
      <c r="W20" s="16">
        <f>T20*PlayerInfo!$B$11*1.2*1.5*EnemyInfoCasual!H95</f>
        <v>1800</v>
      </c>
      <c r="X20" s="16">
        <f t="shared" si="7"/>
        <v>1042.8744300000001</v>
      </c>
      <c r="Y20" s="16">
        <f t="shared" si="8"/>
        <v>1689.9287039999999</v>
      </c>
    </row>
    <row r="21" spans="1:25">
      <c r="A21" s="4" t="s">
        <v>124</v>
      </c>
      <c r="B21">
        <f>EnemyInfoCasual!E96</f>
        <v>4020</v>
      </c>
      <c r="C21">
        <f>(B21+(IF(EnemyInfoCasual!I96=1,PlayerInfo!$B$5,0)))*(PlayerInfo!$B$1)*(EnemyInfoCasual!L96+1)</f>
        <v>7235.9999999999991</v>
      </c>
      <c r="D21">
        <f>(B21+(IF(EnemyInfoCasual!I96=1,PlayerInfo!$B$5,0))+PlayerInfo!$B$6)*(PlayerInfo!$B$1)*(EnemyInfoCasual!L96+1)*EnemyInfoCasual!H96</f>
        <v>7235.9999999999991</v>
      </c>
      <c r="E21">
        <f>(B21+(IF(EnemyInfoCasual!I96=1,PlayerInfo!$B$5,0))+PlayerInfo!$B$6+PlayerInfo!$B$7)*(PlayerInfo!$B$1)*(EnemyInfoCasual!L96+1)*1.2*EnemyInfoCasual!H96</f>
        <v>8683.1999999999989</v>
      </c>
      <c r="F21" s="13">
        <f t="shared" si="4"/>
        <v>7.6923076923076927E-2</v>
      </c>
      <c r="G21" s="13">
        <f>MIN((($B$4+(IF(EnemyInfoCasual!$C96=1,0.05,0))-($B$4*(IF(EnemyInfoCasual!$C96=1,0.05,0))))*PlayerInfo!$B$3)*EnemyInfoCasual!H96,1)</f>
        <v>0.157</v>
      </c>
      <c r="H21" s="13">
        <f>MIN((($B$5+(IF(EnemyInfoCasual!$C96=1,0.005,0))-($B$5*(IF(EnemyInfoCasual!$C96=1,0.005,0))))*PlayerInfo!$B$4)*EnemyInfoCasual!H96,1)</f>
        <v>1.1990000000000001E-2</v>
      </c>
      <c r="I21" s="13">
        <f>MIN((($B$6+(IF(EnemyInfoCasual!$C96=1,0.005,0))-($B$6*(IF(EnemyInfoCasual!$C96=1,0.005,0))))*PlayerInfo!$B$4)*EnemyInfoCasual!H96,1)</f>
        <v>2.5920000000000002E-2</v>
      </c>
      <c r="J21" s="13">
        <f t="shared" si="0"/>
        <v>0.83289243000000002</v>
      </c>
      <c r="K21" s="14">
        <f t="shared" si="1"/>
        <v>0.8211494399999999</v>
      </c>
      <c r="L21" s="16">
        <f t="shared" si="2"/>
        <v>7266.9731914799995</v>
      </c>
      <c r="M21" s="16">
        <f t="shared" si="3"/>
        <v>9493.8452593919974</v>
      </c>
      <c r="N21" s="16">
        <f>EnemyInfoCasual!F96</f>
        <v>1180</v>
      </c>
      <c r="O21" s="16">
        <f>N21*PlayerInfo!$B$10</f>
        <v>1180</v>
      </c>
      <c r="P21" s="16">
        <f>N21*PlayerInfo!$B$10*1.2*EnemyInfoCasual!H96</f>
        <v>1416</v>
      </c>
      <c r="Q21" s="16">
        <f>N21*PlayerInfo!$B$10*1.2*1.5*EnemyInfoCasual!H96</f>
        <v>2124</v>
      </c>
      <c r="R21" s="16">
        <f t="shared" si="5"/>
        <v>1230.5918274000001</v>
      </c>
      <c r="S21" s="16">
        <f t="shared" si="6"/>
        <v>1994.1158707200002</v>
      </c>
      <c r="T21" s="16">
        <f>EnemyInfoCasual!G96</f>
        <v>1000</v>
      </c>
      <c r="U21" s="16">
        <f>T21*PlayerInfo!$B$11</f>
        <v>1000</v>
      </c>
      <c r="V21" s="16">
        <f>T21*PlayerInfo!$B$11*1.2*EnemyInfoCasual!H96</f>
        <v>1200</v>
      </c>
      <c r="W21" s="16">
        <f>T21*PlayerInfo!$B$11*1.2*1.5*EnemyInfoCasual!H96</f>
        <v>1800</v>
      </c>
      <c r="X21" s="16">
        <f t="shared" si="7"/>
        <v>1042.8744300000001</v>
      </c>
      <c r="Y21" s="16">
        <f t="shared" si="8"/>
        <v>1689.9287039999999</v>
      </c>
    </row>
    <row r="22" spans="1:25">
      <c r="A22" s="4" t="s">
        <v>125</v>
      </c>
      <c r="B22">
        <f>EnemyInfoCasual!E97</f>
        <v>4070</v>
      </c>
      <c r="C22">
        <f>(B22+(IF(EnemyInfoCasual!I97=1,PlayerInfo!$B$5,0)))*(PlayerInfo!$B$1)*(EnemyInfoCasual!L97+1)</f>
        <v>7325.9999999999991</v>
      </c>
      <c r="D22">
        <f>(B22+(IF(EnemyInfoCasual!I97=1,PlayerInfo!$B$5,0))+PlayerInfo!$B$6)*(PlayerInfo!$B$1)*(EnemyInfoCasual!L97+1)*EnemyInfoCasual!H97</f>
        <v>7325.9999999999991</v>
      </c>
      <c r="E22">
        <f>(B22+(IF(EnemyInfoCasual!I97=1,PlayerInfo!$B$5,0))+PlayerInfo!$B$6+PlayerInfo!$B$7)*(PlayerInfo!$B$1)*(EnemyInfoCasual!L97+1)*1.2*EnemyInfoCasual!H97</f>
        <v>8791.1999999999989</v>
      </c>
      <c r="F22" s="13">
        <f t="shared" si="4"/>
        <v>7.6923076923076927E-2</v>
      </c>
      <c r="G22" s="13">
        <f>MIN((($B$4+(IF(EnemyInfoCasual!$C97=1,0.05,0))-($B$4*(IF(EnemyInfoCasual!$C97=1,0.05,0))))*PlayerInfo!$B$3)*EnemyInfoCasual!H97,1)</f>
        <v>0.157</v>
      </c>
      <c r="H22" s="13">
        <f>MIN((($B$5+(IF(EnemyInfoCasual!$C97=1,0.005,0))-($B$5*(IF(EnemyInfoCasual!$C97=1,0.005,0))))*PlayerInfo!$B$4)*EnemyInfoCasual!H97,1)</f>
        <v>1.1990000000000001E-2</v>
      </c>
      <c r="I22" s="13">
        <f>MIN((($B$6+(IF(EnemyInfoCasual!$C97=1,0.005,0))-($B$6*(IF(EnemyInfoCasual!$C97=1,0.005,0))))*PlayerInfo!$B$4)*EnemyInfoCasual!H97,1)</f>
        <v>2.5920000000000002E-2</v>
      </c>
      <c r="J22" s="13">
        <f t="shared" si="0"/>
        <v>0.83289243000000002</v>
      </c>
      <c r="K22" s="14">
        <f t="shared" si="1"/>
        <v>0.8211494399999999</v>
      </c>
      <c r="L22" s="16">
        <f t="shared" si="2"/>
        <v>7357.3584301799992</v>
      </c>
      <c r="M22" s="16">
        <f t="shared" si="3"/>
        <v>9611.9279118719969</v>
      </c>
      <c r="N22" s="16">
        <f>EnemyInfoCasual!F97</f>
        <v>1200</v>
      </c>
      <c r="O22" s="16">
        <f>N22*PlayerInfo!$B$10</f>
        <v>1200</v>
      </c>
      <c r="P22" s="16">
        <f>N22*PlayerInfo!$B$10*1.2*EnemyInfoCasual!H97</f>
        <v>1440</v>
      </c>
      <c r="Q22" s="16">
        <f>N22*PlayerInfo!$B$10*1.2*1.5*EnemyInfoCasual!H97</f>
        <v>2160</v>
      </c>
      <c r="R22" s="16">
        <f t="shared" si="5"/>
        <v>1251.449316</v>
      </c>
      <c r="S22" s="16">
        <f t="shared" si="6"/>
        <v>2027.9144448</v>
      </c>
      <c r="T22" s="16">
        <f>EnemyInfoCasual!G97</f>
        <v>1000</v>
      </c>
      <c r="U22" s="16">
        <f>T22*PlayerInfo!$B$11</f>
        <v>1000</v>
      </c>
      <c r="V22" s="16">
        <f>T22*PlayerInfo!$B$11*1.2*EnemyInfoCasual!H97</f>
        <v>1200</v>
      </c>
      <c r="W22" s="16">
        <f>T22*PlayerInfo!$B$11*1.2*1.5*EnemyInfoCasual!H97</f>
        <v>1800</v>
      </c>
      <c r="X22" s="16">
        <f t="shared" si="7"/>
        <v>1042.8744300000001</v>
      </c>
      <c r="Y22" s="16">
        <f t="shared" si="8"/>
        <v>1689.9287039999999</v>
      </c>
    </row>
    <row r="23" spans="1:25">
      <c r="A23" s="4" t="s">
        <v>132</v>
      </c>
      <c r="B23">
        <f>EnemyInfoCasual!E98</f>
        <v>4120</v>
      </c>
      <c r="C23">
        <f>(B23+(IF(EnemyInfoCasual!I98=1,PlayerInfo!$B$5,0)))*(PlayerInfo!$B$1)*(EnemyInfoCasual!L98+1)</f>
        <v>7415.9999999999991</v>
      </c>
      <c r="D23">
        <f>(B23+(IF(EnemyInfoCasual!I98=1,PlayerInfo!$B$5,0))+PlayerInfo!$B$6)*(PlayerInfo!$B$1)*(EnemyInfoCasual!L98+1)*EnemyInfoCasual!H98</f>
        <v>7415.9999999999991</v>
      </c>
      <c r="E23">
        <f>(B23+(IF(EnemyInfoCasual!I98=1,PlayerInfo!$B$5,0))+PlayerInfo!$B$6+PlayerInfo!$B$7)*(PlayerInfo!$B$1)*(EnemyInfoCasual!L98+1)*1.2*EnemyInfoCasual!H98</f>
        <v>8899.1999999999989</v>
      </c>
      <c r="F23" s="13">
        <f t="shared" si="4"/>
        <v>7.6923076923076927E-2</v>
      </c>
      <c r="G23" s="13">
        <f>MIN((($B$4+(IF(EnemyInfoCasual!$C98=1,0.05,0))-($B$4*(IF(EnemyInfoCasual!$C98=1,0.05,0))))*PlayerInfo!$B$3)*EnemyInfoCasual!H98,1)</f>
        <v>0.157</v>
      </c>
      <c r="H23" s="13">
        <f>MIN((($B$5+(IF(EnemyInfoCasual!$C98=1,0.005,0))-($B$5*(IF(EnemyInfoCasual!$C98=1,0.005,0))))*PlayerInfo!$B$4)*EnemyInfoCasual!H98,1)</f>
        <v>1.1990000000000001E-2</v>
      </c>
      <c r="I23" s="13">
        <f>MIN((($B$6+(IF(EnemyInfoCasual!$C98=1,0.005,0))-($B$6*(IF(EnemyInfoCasual!$C98=1,0.005,0))))*PlayerInfo!$B$4)*EnemyInfoCasual!H98,1)</f>
        <v>2.5920000000000002E-2</v>
      </c>
      <c r="J23" s="13">
        <f t="shared" si="0"/>
        <v>0.83289243000000002</v>
      </c>
      <c r="K23" s="14">
        <f t="shared" si="1"/>
        <v>0.8211494399999999</v>
      </c>
      <c r="L23" s="16">
        <f t="shared" si="2"/>
        <v>7447.7436688799989</v>
      </c>
      <c r="M23" s="16">
        <f t="shared" si="3"/>
        <v>9730.0105643519983</v>
      </c>
      <c r="N23" s="16">
        <f>EnemyInfoCasual!F98</f>
        <v>1210</v>
      </c>
      <c r="O23" s="16">
        <f>N23*PlayerInfo!$B$10</f>
        <v>1210</v>
      </c>
      <c r="P23" s="16">
        <f>N23*PlayerInfo!$B$10*1.2*EnemyInfoCasual!H98</f>
        <v>1452</v>
      </c>
      <c r="Q23" s="16">
        <f>N23*PlayerInfo!$B$10*1.2*1.5*EnemyInfoCasual!H98</f>
        <v>2178</v>
      </c>
      <c r="R23" s="16">
        <f t="shared" si="5"/>
        <v>1261.8780603</v>
      </c>
      <c r="S23" s="16">
        <f t="shared" si="6"/>
        <v>2044.8137318400002</v>
      </c>
      <c r="T23" s="16">
        <f>EnemyInfoCasual!G98</f>
        <v>1100</v>
      </c>
      <c r="U23" s="16">
        <f>T23*PlayerInfo!$B$11</f>
        <v>1100</v>
      </c>
      <c r="V23" s="16">
        <f>T23*PlayerInfo!$B$11*1.2*EnemyInfoCasual!H98</f>
        <v>1320</v>
      </c>
      <c r="W23" s="16">
        <f>T23*PlayerInfo!$B$11*1.2*1.5*EnemyInfoCasual!H98</f>
        <v>1980</v>
      </c>
      <c r="X23" s="16">
        <f t="shared" si="7"/>
        <v>1147.161873</v>
      </c>
      <c r="Y23" s="16">
        <f t="shared" si="8"/>
        <v>1858.9215743999998</v>
      </c>
    </row>
    <row r="24" spans="1:25">
      <c r="A24" s="4" t="s">
        <v>141</v>
      </c>
      <c r="B24">
        <f>EnemyInfoCasual!E99</f>
        <v>12900</v>
      </c>
      <c r="C24">
        <f>(B24+(IF(EnemyInfoCasual!I99=1,PlayerInfo!$B$5,0)))*(PlayerInfo!$B$1)*(EnemyInfoCasual!L99+1)</f>
        <v>23219.999999999996</v>
      </c>
      <c r="D24">
        <f>(B24+(IF(EnemyInfoCasual!I99=1,PlayerInfo!$B$5,0))+PlayerInfo!$B$6)*(PlayerInfo!$B$1)*(EnemyInfoCasual!L99+1)*EnemyInfoCasual!H99</f>
        <v>23219.999999999996</v>
      </c>
      <c r="E24">
        <f>(B24+(IF(EnemyInfoCasual!I99=1,PlayerInfo!$B$5,0))+PlayerInfo!$B$6+PlayerInfo!$B$7)*(PlayerInfo!$B$1)*(EnemyInfoCasual!L99+1)*1.2*EnemyInfoCasual!H99</f>
        <v>27863.999999999996</v>
      </c>
      <c r="F24" s="13">
        <f t="shared" si="4"/>
        <v>7.6923076923076927E-2</v>
      </c>
      <c r="G24" s="13">
        <f>MIN((($B$4+(IF(EnemyInfoCasual!$C99=1,0.05,0))-($B$4*(IF(EnemyInfoCasual!$C99=1,0.05,0))))*PlayerInfo!$B$3)*EnemyInfoCasual!H99,1)</f>
        <v>0.157</v>
      </c>
      <c r="H24" s="13">
        <f>MIN((($B$5+(IF(EnemyInfoCasual!$C99=1,0.005,0))-($B$5*(IF(EnemyInfoCasual!$C99=1,0.005,0))))*PlayerInfo!$B$4)*EnemyInfoCasual!H99,1)</f>
        <v>1.1990000000000001E-2</v>
      </c>
      <c r="I24" s="13">
        <f>MIN((($B$6+(IF(EnemyInfoCasual!$C99=1,0.005,0))-($B$6*(IF(EnemyInfoCasual!$C99=1,0.005,0))))*PlayerInfo!$B$4)*EnemyInfoCasual!H99,1)</f>
        <v>2.5920000000000002E-2</v>
      </c>
      <c r="J24" s="13">
        <f>(1*(1-G24)*(1-H24))</f>
        <v>0.83289243000000002</v>
      </c>
      <c r="K24" s="14">
        <f>(1*(1-G24)*(1-I24))</f>
        <v>0.8211494399999999</v>
      </c>
      <c r="L24" s="16">
        <f>(J24*C24)+(G24*D24)+(H24*E24)</f>
        <v>23319.391584600002</v>
      </c>
      <c r="M24" s="16">
        <f>((K24*C24)+(G24*D24)+(I24*E24))*1.3</f>
        <v>30465.324339839994</v>
      </c>
      <c r="N24" s="16">
        <f>EnemyInfoCasual!F99</f>
        <v>5090</v>
      </c>
      <c r="O24" s="16">
        <f>N24*PlayerInfo!$B$10</f>
        <v>5090</v>
      </c>
      <c r="P24" s="16">
        <f>N24*PlayerInfo!$B$10*1.2*EnemyInfoCasual!H99</f>
        <v>6108</v>
      </c>
      <c r="Q24" s="16">
        <f>N24*PlayerInfo!$B$10*1.2*1.5*EnemyInfoCasual!H99</f>
        <v>9162</v>
      </c>
      <c r="R24" s="16">
        <f t="shared" si="5"/>
        <v>5308.2308487000009</v>
      </c>
      <c r="S24" s="16">
        <f t="shared" si="6"/>
        <v>8601.7371033599993</v>
      </c>
      <c r="T24" s="16">
        <f>EnemyInfoCasual!G99</f>
        <v>4400</v>
      </c>
      <c r="U24" s="16">
        <f>T24*PlayerInfo!$B$11</f>
        <v>4400</v>
      </c>
      <c r="V24" s="16">
        <f>T24*PlayerInfo!$B$11*1.2*EnemyInfoCasual!H99</f>
        <v>5280</v>
      </c>
      <c r="W24" s="16">
        <f>T24*PlayerInfo!$B$11*1.2*1.5*EnemyInfoCasual!H99</f>
        <v>7920</v>
      </c>
      <c r="X24" s="16">
        <f t="shared" si="7"/>
        <v>4588.6474920000001</v>
      </c>
      <c r="Y24" s="16">
        <f t="shared" si="8"/>
        <v>7435.6862975999993</v>
      </c>
    </row>
    <row r="25" spans="1:25">
      <c r="A25" s="4" t="s">
        <v>146</v>
      </c>
      <c r="B25">
        <f>EnemyInfoCasual!E100</f>
        <v>13600</v>
      </c>
      <c r="C25">
        <f>(B25+(IF(EnemyInfoCasual!I100=1,PlayerInfo!$B$5,0)))*(PlayerInfo!$B$1)*(EnemyInfoCasual!L100+1)</f>
        <v>24479.999999999996</v>
      </c>
      <c r="D25">
        <f>(B25+(IF(EnemyInfoCasual!I100=1,PlayerInfo!$B$5,0))+PlayerInfo!$B$6)*(PlayerInfo!$B$1)*(EnemyInfoCasual!L100+1)*EnemyInfoCasual!H100</f>
        <v>24479.999999999996</v>
      </c>
      <c r="E25">
        <f>(B25+(IF(EnemyInfoCasual!I100=1,PlayerInfo!$B$5,0))+PlayerInfo!$B$6+PlayerInfo!$B$7)*(PlayerInfo!$B$1)*(EnemyInfoCasual!L100+1)*1.2*EnemyInfoCasual!H100</f>
        <v>29375.999999999996</v>
      </c>
      <c r="F25" s="13">
        <f t="shared" si="4"/>
        <v>7.6923076923076927E-2</v>
      </c>
      <c r="G25" s="13">
        <f>MIN((($B$4+(IF(EnemyInfoCasual!$C100=1,0.05,0))-($B$4*(IF(EnemyInfoCasual!$C100=1,0.05,0))))*PlayerInfo!$B$3)*EnemyInfoCasual!H100,1)</f>
        <v>0.157</v>
      </c>
      <c r="H25" s="13">
        <f>MIN((($B$5+(IF(EnemyInfoCasual!$C100=1,0.005,0))-($B$5*(IF(EnemyInfoCasual!$C100=1,0.005,0))))*PlayerInfo!$B$4)*EnemyInfoCasual!H100,1)</f>
        <v>1.1990000000000001E-2</v>
      </c>
      <c r="I25" s="13">
        <f>MIN((($B$6+(IF(EnemyInfoCasual!$C100=1,0.005,0))-($B$6*(IF(EnemyInfoCasual!$C100=1,0.005,0))))*PlayerInfo!$B$4)*EnemyInfoCasual!H100,1)</f>
        <v>2.5920000000000002E-2</v>
      </c>
      <c r="J25" s="13">
        <f>(1*(1-G25)*(1-H25))</f>
        <v>0.83289243000000002</v>
      </c>
      <c r="K25" s="14">
        <f>(1*(1-G25)*(1-I25))</f>
        <v>0.8211494399999999</v>
      </c>
      <c r="L25" s="16">
        <f>(J25*C25)+(G25*D25)+(H25*E25)</f>
        <v>24584.784926399996</v>
      </c>
      <c r="M25" s="16">
        <f>((K25*C25)+(G25*D25)+(I25*E25))*1.3</f>
        <v>32118.481474559998</v>
      </c>
      <c r="N25" s="16">
        <f>EnemyInfoCasual!F100</f>
        <v>5380</v>
      </c>
      <c r="O25" s="16">
        <f>N25*PlayerInfo!$B$10</f>
        <v>5380</v>
      </c>
      <c r="P25" s="16">
        <f>N25*PlayerInfo!$B$10*1.2*EnemyInfoCasual!H100</f>
        <v>6456</v>
      </c>
      <c r="Q25" s="16">
        <f>N25*PlayerInfo!$B$10*1.2*1.5*EnemyInfoCasual!H100</f>
        <v>9684</v>
      </c>
      <c r="R25" s="16">
        <f t="shared" si="5"/>
        <v>5610.6644334000002</v>
      </c>
      <c r="S25" s="16">
        <f t="shared" si="6"/>
        <v>9091.8164275199997</v>
      </c>
      <c r="T25" s="16">
        <f>EnemyInfoCasual!G100</f>
        <v>4800</v>
      </c>
      <c r="U25" s="16">
        <f>T25*PlayerInfo!$B$11</f>
        <v>4800</v>
      </c>
      <c r="V25" s="16">
        <f>T25*PlayerInfo!$B$11*1.2*EnemyInfoCasual!H100</f>
        <v>5760</v>
      </c>
      <c r="W25" s="16">
        <f>T25*PlayerInfo!$B$11*1.2*1.5*EnemyInfoCasual!H100</f>
        <v>8640</v>
      </c>
      <c r="X25" s="16">
        <f t="shared" si="7"/>
        <v>5005.7972639999998</v>
      </c>
      <c r="Y25" s="16">
        <f t="shared" si="8"/>
        <v>8111.6577791999998</v>
      </c>
    </row>
    <row r="26" spans="1:25">
      <c r="F26" s="13"/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6"/>
    </row>
    <row r="27" spans="1:25"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</row>
    <row r="28" spans="1:25">
      <c r="A28" t="s">
        <v>686</v>
      </c>
      <c r="B28" t="s">
        <v>10</v>
      </c>
      <c r="C28" t="s">
        <v>671</v>
      </c>
      <c r="D28" t="s">
        <v>672</v>
      </c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</row>
    <row r="29" spans="1:25">
      <c r="A29" t="s">
        <v>598</v>
      </c>
      <c r="B29" s="17">
        <f>SUMPRODUCT(F$13:F25,L$13:L25)</f>
        <v>9603.0839763415388</v>
      </c>
      <c r="C29" s="17">
        <f>SUMPRODUCT($F$13:$F25,R$13:R25)</f>
        <v>1841.8766856000002</v>
      </c>
      <c r="D29" s="17">
        <f>SUMPRODUCT($F$13:$F25,X$13:X25)</f>
        <v>1588.377978</v>
      </c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</row>
    <row r="30" spans="1:25">
      <c r="A30" t="s">
        <v>599</v>
      </c>
      <c r="B30" s="17">
        <f>B29*1.25</f>
        <v>12003.854970426924</v>
      </c>
      <c r="C30" s="17">
        <f>C29*1.25</f>
        <v>2302.3458570000003</v>
      </c>
      <c r="D30" s="17">
        <f>D29*1.5</f>
        <v>2382.5669669999997</v>
      </c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</row>
    <row r="31" spans="1:25">
      <c r="A31" t="s">
        <v>600</v>
      </c>
      <c r="B31" s="17">
        <f>SUMPRODUCT(F$13:F25,M$13:M25)</f>
        <v>12545.827661951997</v>
      </c>
      <c r="C31" s="17">
        <f>SUMPRODUCT($F$13:$F25,S$13:S25)</f>
        <v>2984.6740802953846</v>
      </c>
      <c r="D31" s="17">
        <f>SUMPRODUCT($F$13:$F25,Y$13:Y25)</f>
        <v>2573.8914107076921</v>
      </c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</row>
    <row r="32" spans="1:25">
      <c r="A32" s="12" t="s">
        <v>601</v>
      </c>
      <c r="B32" s="17">
        <f>B31*1.25</f>
        <v>15682.284577439996</v>
      </c>
      <c r="C32" s="17">
        <f>C31*1.25</f>
        <v>3730.8426003692307</v>
      </c>
      <c r="D32" s="17">
        <f>D31*1.5</f>
        <v>3860.8371160615379</v>
      </c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</row>
    <row r="33" spans="1:25">
      <c r="A33" s="12"/>
      <c r="B33" s="17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</row>
    <row r="34" spans="1:25">
      <c r="A34" s="12" t="s">
        <v>687</v>
      </c>
      <c r="B34" s="17" t="s">
        <v>10</v>
      </c>
      <c r="C34" t="s">
        <v>671</v>
      </c>
      <c r="D34" t="s">
        <v>672</v>
      </c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</row>
    <row r="35" spans="1:25">
      <c r="A35" t="s">
        <v>598</v>
      </c>
      <c r="B35" s="17">
        <f>B29*$C$9</f>
        <v>13828440.925931815</v>
      </c>
      <c r="C35" s="17">
        <f t="shared" ref="C35:D38" si="9">C29*$C$9</f>
        <v>2652302.4272640003</v>
      </c>
      <c r="D35" s="17">
        <f t="shared" si="9"/>
        <v>2287264.2883199998</v>
      </c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</row>
    <row r="36" spans="1:25">
      <c r="A36" t="s">
        <v>599</v>
      </c>
      <c r="B36" s="17">
        <f>B30*$C$9</f>
        <v>17285551.157414772</v>
      </c>
      <c r="C36" s="17">
        <f t="shared" si="9"/>
        <v>3315378.0340800006</v>
      </c>
      <c r="D36" s="17">
        <f t="shared" si="9"/>
        <v>3430896.4324799995</v>
      </c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</row>
    <row r="37" spans="1:25">
      <c r="A37" t="s">
        <v>600</v>
      </c>
      <c r="B37" s="17">
        <f>B31*$C$10</f>
        <v>28905586.933137402</v>
      </c>
      <c r="C37" s="17">
        <f t="shared" si="9"/>
        <v>4297930.6756253541</v>
      </c>
      <c r="D37" s="17">
        <f t="shared" si="9"/>
        <v>3706403.6314190766</v>
      </c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</row>
    <row r="38" spans="1:25">
      <c r="A38" s="12" t="s">
        <v>601</v>
      </c>
      <c r="B38" s="17">
        <f>B32*$C$10</f>
        <v>36131983.666421749</v>
      </c>
      <c r="C38" s="17">
        <f t="shared" si="9"/>
        <v>5372413.3445316926</v>
      </c>
      <c r="D38" s="17">
        <f t="shared" si="9"/>
        <v>5559605.4471286144</v>
      </c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</row>
    <row r="39" spans="1:25">
      <c r="A39" s="12"/>
    </row>
    <row r="40" spans="1:25">
      <c r="A40" s="4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16"/>
  <sheetViews>
    <sheetView topLeftCell="A12" workbookViewId="0">
      <pane xSplit="1" topLeftCell="U1" activePane="topRight" state="frozen"/>
      <selection pane="topRight" activeCell="Y12" sqref="Y12"/>
    </sheetView>
  </sheetViews>
  <sheetFormatPr baseColWidth="10" defaultRowHeight="15" x14ac:dyDescent="0"/>
  <cols>
    <col min="1" max="1" width="20.6640625" bestFit="1" customWidth="1"/>
    <col min="2" max="2" width="12.83203125" bestFit="1" customWidth="1"/>
    <col min="3" max="3" width="12.1640625" bestFit="1" customWidth="1"/>
    <col min="4" max="4" width="12.83203125" bestFit="1" customWidth="1"/>
    <col min="5" max="5" width="9.1640625" bestFit="1" customWidth="1"/>
    <col min="6" max="6" width="8.5" bestFit="1" customWidth="1"/>
    <col min="7" max="7" width="9.1640625" bestFit="1" customWidth="1"/>
    <col min="8" max="8" width="8.6640625" bestFit="1" customWidth="1"/>
    <col min="9" max="9" width="13.83203125" bestFit="1" customWidth="1"/>
    <col min="10" max="10" width="11.5" bestFit="1" customWidth="1"/>
    <col min="11" max="11" width="16.6640625" bestFit="1" customWidth="1"/>
    <col min="12" max="12" width="12.1640625" bestFit="1" customWidth="1"/>
    <col min="13" max="13" width="16.33203125" bestFit="1" customWidth="1"/>
    <col min="14" max="14" width="9.1640625" bestFit="1" customWidth="1"/>
    <col min="15" max="15" width="12.5" bestFit="1" customWidth="1"/>
    <col min="16" max="16" width="9" bestFit="1" customWidth="1"/>
    <col min="17" max="17" width="8.6640625" bestFit="1" customWidth="1"/>
    <col min="18" max="18" width="12.1640625" bestFit="1" customWidth="1"/>
    <col min="19" max="19" width="17.1640625" bestFit="1" customWidth="1"/>
    <col min="20" max="20" width="9.33203125" bestFit="1" customWidth="1"/>
    <col min="21" max="21" width="12.6640625" bestFit="1" customWidth="1"/>
    <col min="22" max="22" width="9.1640625" bestFit="1" customWidth="1"/>
    <col min="23" max="23" width="8.83203125" bestFit="1" customWidth="1"/>
    <col min="24" max="24" width="12.1640625" bestFit="1" customWidth="1"/>
    <col min="25" max="25" width="17.1640625" bestFit="1" customWidth="1"/>
    <col min="26" max="26" width="25.33203125" bestFit="1" customWidth="1"/>
  </cols>
  <sheetData>
    <row r="1" spans="1:26">
      <c r="B1" t="s">
        <v>580</v>
      </c>
      <c r="C1" t="s">
        <v>581</v>
      </c>
    </row>
    <row r="2" spans="1:26">
      <c r="A2" t="s">
        <v>571</v>
      </c>
      <c r="B2">
        <v>2</v>
      </c>
      <c r="C2">
        <f>B2/PlayerInfo!B2</f>
        <v>2</v>
      </c>
      <c r="E2" s="11"/>
    </row>
    <row r="3" spans="1:26">
      <c r="A3" t="s">
        <v>639</v>
      </c>
      <c r="B3">
        <f>B2/1.6</f>
        <v>1.25</v>
      </c>
      <c r="C3">
        <f>B2/(PlayerInfo!B2+PlayerInfo!B9)</f>
        <v>1.25</v>
      </c>
      <c r="E3" s="11"/>
    </row>
    <row r="4" spans="1:26">
      <c r="A4" t="s">
        <v>562</v>
      </c>
      <c r="B4" s="13">
        <v>0.03</v>
      </c>
      <c r="C4" s="13">
        <f>MIN(B4*PlayerInfo!B3,1)</f>
        <v>0.06</v>
      </c>
    </row>
    <row r="5" spans="1:26">
      <c r="A5" t="s">
        <v>563</v>
      </c>
      <c r="B5" s="13">
        <v>1E-3</v>
      </c>
      <c r="C5" s="13">
        <f>MIN(B5*PlayerInfo!B4,1)</f>
        <v>2E-3</v>
      </c>
    </row>
    <row r="6" spans="1:26">
      <c r="A6" t="s">
        <v>572</v>
      </c>
      <c r="B6" s="13">
        <v>0.01</v>
      </c>
      <c r="C6" s="13">
        <f>MIN(B6*PlayerInfo!B4,1)</f>
        <v>0.02</v>
      </c>
    </row>
    <row r="7" spans="1:26">
      <c r="A7" t="s">
        <v>579</v>
      </c>
      <c r="B7" s="15">
        <f>(1*(1-B4)*(1-B5))</f>
        <v>0.96902999999999995</v>
      </c>
      <c r="C7" s="15">
        <f>(1*(1-C4)*(1-C5))</f>
        <v>0.93811999999999995</v>
      </c>
    </row>
    <row r="8" spans="1:26">
      <c r="A8" t="s">
        <v>582</v>
      </c>
      <c r="B8" s="15">
        <f>(1*(1-B4)*(1-B6))</f>
        <v>0.96029999999999993</v>
      </c>
      <c r="C8" s="15">
        <f>(1*(1-C4)*(1-C6))</f>
        <v>0.92119999999999991</v>
      </c>
    </row>
    <row r="9" spans="1:26">
      <c r="A9" t="s">
        <v>597</v>
      </c>
      <c r="B9">
        <f>PlayerInfo!$B$8/B2</f>
        <v>1800</v>
      </c>
      <c r="C9">
        <f>PlayerInfo!$B$8/C2</f>
        <v>1800</v>
      </c>
    </row>
    <row r="10" spans="1:26">
      <c r="A10" t="s">
        <v>638</v>
      </c>
      <c r="B10">
        <f>PlayerInfo!$B$8/B3</f>
        <v>2880</v>
      </c>
      <c r="C10">
        <f>PlayerInfo!$B$8/C3</f>
        <v>2880</v>
      </c>
    </row>
    <row r="12" spans="1:26">
      <c r="A12" t="s">
        <v>568</v>
      </c>
      <c r="B12" t="s">
        <v>569</v>
      </c>
      <c r="C12" t="s">
        <v>573</v>
      </c>
      <c r="D12" t="s">
        <v>575</v>
      </c>
      <c r="E12" t="s">
        <v>574</v>
      </c>
      <c r="F12" t="s">
        <v>570</v>
      </c>
      <c r="G12" t="s">
        <v>562</v>
      </c>
      <c r="H12" t="s">
        <v>563</v>
      </c>
      <c r="I12" t="s">
        <v>572</v>
      </c>
      <c r="J12" t="s">
        <v>579</v>
      </c>
      <c r="K12" t="s">
        <v>582</v>
      </c>
      <c r="L12" t="s">
        <v>583</v>
      </c>
      <c r="M12" t="s">
        <v>584</v>
      </c>
      <c r="N12" t="s">
        <v>673</v>
      </c>
      <c r="O12" t="s">
        <v>676</v>
      </c>
      <c r="P12" t="s">
        <v>677</v>
      </c>
      <c r="Q12" t="s">
        <v>678</v>
      </c>
      <c r="R12" t="s">
        <v>679</v>
      </c>
      <c r="S12" t="s">
        <v>680</v>
      </c>
      <c r="T12" t="s">
        <v>681</v>
      </c>
      <c r="U12" t="s">
        <v>682</v>
      </c>
      <c r="V12" t="s">
        <v>683</v>
      </c>
      <c r="W12" t="s">
        <v>684</v>
      </c>
      <c r="X12" t="s">
        <v>685</v>
      </c>
      <c r="Y12" t="s">
        <v>690</v>
      </c>
      <c r="Z12" t="s">
        <v>585</v>
      </c>
    </row>
    <row r="13" spans="1:26">
      <c r="A13" s="12" t="s">
        <v>13</v>
      </c>
      <c r="B13">
        <f>EnemyInfoCasual!E3</f>
        <v>370</v>
      </c>
      <c r="C13">
        <f>(B13+(IF(EnemyInfoCasual!I3=1,PlayerInfo!$B$5,0)))*(PlayerInfo!$B$1)*(EnemyInfoCasual!L3+1)</f>
        <v>599.40000000000009</v>
      </c>
      <c r="D13">
        <f>(B13+(IF(EnemyInfoCasual!I3=1,PlayerInfo!$B$5,0))+PlayerInfo!$B$6)*(PlayerInfo!$B$1)*(EnemyInfoCasual!L3+1)*EnemyInfoCasual!H3</f>
        <v>599.40000000000009</v>
      </c>
      <c r="E13">
        <f>(B13+(IF(EnemyInfoCasual!I3=1,PlayerInfo!$B$5,0))+PlayerInfo!$B$6+PlayerInfo!$B$7)*(PlayerInfo!$B$1)*(EnemyInfoCasual!L3+1)*1.2*EnemyInfoCasual!H3</f>
        <v>719.28000000000009</v>
      </c>
      <c r="F13" s="13">
        <f>1/176</f>
        <v>5.681818181818182E-3</v>
      </c>
      <c r="G13" s="13">
        <f>MIN((($B$4+(IF(EnemyInfoCasual!$C3=1,0.05,0))-($B$4*(IF(EnemyInfoCasual!$C3=1,0.05,0))))*PlayerInfo!$B$3)*EnemyInfoCasual!H3,1)</f>
        <v>0.157</v>
      </c>
      <c r="H13" s="13">
        <f>MIN((($B$5+(IF(EnemyInfoCasual!$C3=1,0.005,0))-($B$5*(IF(EnemyInfoCasual!$C3=1,0.005,0)))))*PlayerInfo!$B$4*EnemyInfoCasual!H3,1)</f>
        <v>1.1990000000000001E-2</v>
      </c>
      <c r="I13" s="13">
        <f>MIN((($B$6+(IF(EnemyInfoCasual!$C3=1,0.005,0))-($B$6*(IF(EnemyInfoCasual!$C3=1,0.005,0)))))*PlayerInfo!$B$4*EnemyInfoCasual!H3,1)</f>
        <v>2.9899999999999999E-2</v>
      </c>
      <c r="J13" s="13">
        <f>(1*(1-G13)*(1-H13))</f>
        <v>0.83289243000000002</v>
      </c>
      <c r="K13" s="14">
        <f>(1*(1-G13)*(1-I13))</f>
        <v>0.81779429999999997</v>
      </c>
      <c r="L13" s="16">
        <f>(J13*C13)+(G13*D13)+(H13*E13)</f>
        <v>601.96568974200011</v>
      </c>
      <c r="M13" s="16">
        <f>((K13*C13)+(G13*D13)+(I13*E13))*1.3</f>
        <v>787.53762804600024</v>
      </c>
      <c r="N13" s="16">
        <f>EnemyInfoCasual!F3</f>
        <v>140</v>
      </c>
      <c r="O13" s="16">
        <f>N13*PlayerInfo!$B$10</f>
        <v>140</v>
      </c>
      <c r="P13" s="16">
        <f>N13*PlayerInfo!$B$10*1.2*EnemyInfoCasual!H3</f>
        <v>168</v>
      </c>
      <c r="Q13" s="16">
        <f>N13*PlayerInfo!$B$10*1.2*1.5*EnemyInfoCasual!H3</f>
        <v>252</v>
      </c>
      <c r="R13" s="16">
        <f>(J13*O13)+(G13*P13)+(H13*Q13)</f>
        <v>146.00242019999999</v>
      </c>
      <c r="S13" s="16">
        <f>((K13*O13)+(G13*P13)+(I13*Q13))*1.6</f>
        <v>237.44320319999997</v>
      </c>
      <c r="T13" s="16">
        <f>EnemyInfoCasual!G3</f>
        <v>100</v>
      </c>
      <c r="U13" s="16">
        <f>T13*PlayerInfo!$B$11</f>
        <v>100</v>
      </c>
      <c r="V13" s="16">
        <f>T13*PlayerInfo!$B$11*1.2*EnemyInfoCasual!H3</f>
        <v>120</v>
      </c>
      <c r="W13" s="16">
        <f>T13*PlayerInfo!$B$11*1.2*1.5*EnemyInfoCasual!H3</f>
        <v>180</v>
      </c>
      <c r="X13" s="16">
        <f>(J13*U13)+(G13*V13)+(H13*W13)</f>
        <v>104.287443</v>
      </c>
      <c r="Y13" s="16">
        <f>((K13*U13)+(G13*V13)+(I13*W13))*1.6</f>
        <v>169.60228800000002</v>
      </c>
    </row>
    <row r="14" spans="1:26">
      <c r="A14" s="4" t="s">
        <v>14</v>
      </c>
      <c r="B14">
        <f>EnemyInfoCasual!E4</f>
        <v>390</v>
      </c>
      <c r="C14">
        <f>(B14+(IF(EnemyInfoCasual!I4=1,PlayerInfo!$B$5,0)))*(PlayerInfo!$B$1)*(EnemyInfoCasual!L4+1)</f>
        <v>631.80000000000007</v>
      </c>
      <c r="D14">
        <f>(B14+(IF(EnemyInfoCasual!I4=1,PlayerInfo!$B$5,0))+PlayerInfo!$B$6)*(PlayerInfo!$B$1)*(EnemyInfoCasual!L4+1)*EnemyInfoCasual!H4</f>
        <v>631.80000000000007</v>
      </c>
      <c r="E14">
        <f>(B14+(IF(EnemyInfoCasual!I4=1,PlayerInfo!$B$5,0))+PlayerInfo!$B$6+PlayerInfo!$B$7)*(PlayerInfo!$B$1)*(EnemyInfoCasual!L4+1)*1.2*EnemyInfoCasual!H4</f>
        <v>758.16000000000008</v>
      </c>
      <c r="F14" s="13">
        <f t="shared" ref="F14:F36" si="0">1/176</f>
        <v>5.681818181818182E-3</v>
      </c>
      <c r="G14" s="13">
        <f>MIN((($B$4+(IF(EnemyInfoCasual!$C4=1,0.05,0))-($B$4*(IF(EnemyInfoCasual!$C4=1,0.05,0))))*PlayerInfo!$B$3)*EnemyInfoCasual!H4,1)</f>
        <v>0.157</v>
      </c>
      <c r="H14" s="13">
        <f>MIN((($B$5+(IF(EnemyInfoCasual!$C4=1,0.005,0))-($B$5*(IF(EnemyInfoCasual!$C4=1,0.005,0)))))*PlayerInfo!$B$4*EnemyInfoCasual!H4,1)</f>
        <v>1.1990000000000001E-2</v>
      </c>
      <c r="I14" s="13">
        <f>MIN((($B$6+(IF(EnemyInfoCasual!$C4=1,0.005,0))-($B$6*(IF(EnemyInfoCasual!$C4=1,0.005,0)))))*PlayerInfo!$B$4*EnemyInfoCasual!H4,1)</f>
        <v>2.9899999999999999E-2</v>
      </c>
      <c r="J14" s="13">
        <f t="shared" ref="J14:J77" si="1">(1*(1-G14)*(1-H14))</f>
        <v>0.83289243000000002</v>
      </c>
      <c r="K14" s="14">
        <f t="shared" ref="K14:K77" si="2">(1*(1-G14)*(1-I14))</f>
        <v>0.81779429999999997</v>
      </c>
      <c r="L14" s="16">
        <f t="shared" ref="L14:L77" si="3">(J14*C14)+(G14*D14)+(H14*E14)</f>
        <v>634.50437567400002</v>
      </c>
      <c r="M14" s="16">
        <f t="shared" ref="M14:M77" si="4">((K14*C14)+(G14*D14)+(I14*E14))*1.3</f>
        <v>830.10722956200016</v>
      </c>
      <c r="N14" s="16">
        <f>EnemyInfoCasual!F4</f>
        <v>150</v>
      </c>
      <c r="O14" s="16">
        <f>N14*PlayerInfo!$B$10</f>
        <v>150</v>
      </c>
      <c r="P14" s="16">
        <f>N14*PlayerInfo!$B$10*1.2*EnemyInfoCasual!H4</f>
        <v>180</v>
      </c>
      <c r="Q14" s="16">
        <f>N14*PlayerInfo!$B$10*1.2*1.5*EnemyInfoCasual!H4</f>
        <v>270</v>
      </c>
      <c r="R14" s="16">
        <f t="shared" ref="R14:R77" si="5">(J14*O14)+(G14*P14)+(H14*Q14)</f>
        <v>156.43116449999999</v>
      </c>
      <c r="S14" s="16">
        <f t="shared" ref="S14:S77" si="6">((K14*O14)+(G14*P14)+(I14*Q14))*1.6</f>
        <v>254.40343200000004</v>
      </c>
      <c r="T14" s="16">
        <f>EnemyInfoCasual!G4</f>
        <v>100</v>
      </c>
      <c r="U14" s="16">
        <f>T14*PlayerInfo!$B$11</f>
        <v>100</v>
      </c>
      <c r="V14" s="16">
        <f>T14*PlayerInfo!$B$11*1.2*EnemyInfoCasual!H4</f>
        <v>120</v>
      </c>
      <c r="W14" s="16">
        <f>T14*PlayerInfo!$B$11*1.2*1.5*EnemyInfoCasual!H4</f>
        <v>180</v>
      </c>
      <c r="X14" s="16">
        <f t="shared" ref="X14:X77" si="7">(J14*U14)+(G14*V14)+(H14*W14)</f>
        <v>104.287443</v>
      </c>
      <c r="Y14" s="16">
        <f t="shared" ref="Y14:Y77" si="8">((K14*U14)+(G14*V14)+(I14*W14))*1.6</f>
        <v>169.60228800000002</v>
      </c>
    </row>
    <row r="15" spans="1:26">
      <c r="A15" s="4" t="s">
        <v>15</v>
      </c>
      <c r="B15">
        <f>EnemyInfoCasual!E5</f>
        <v>410</v>
      </c>
      <c r="C15">
        <f>(B15+(IF(EnemyInfoCasual!I5=1,PlayerInfo!$B$5,0)))*(PlayerInfo!$B$1)*(EnemyInfoCasual!L5+1)</f>
        <v>664.2</v>
      </c>
      <c r="D15">
        <f>(B15+(IF(EnemyInfoCasual!I5=1,PlayerInfo!$B$5,0))+PlayerInfo!$B$6)*(PlayerInfo!$B$1)*(EnemyInfoCasual!L5+1)*EnemyInfoCasual!H5</f>
        <v>664.2</v>
      </c>
      <c r="E15">
        <f>(B15+(IF(EnemyInfoCasual!I5=1,PlayerInfo!$B$5,0))+PlayerInfo!$B$6+PlayerInfo!$B$7)*(PlayerInfo!$B$1)*(EnemyInfoCasual!L5+1)*1.2*EnemyInfoCasual!H5</f>
        <v>797.04000000000008</v>
      </c>
      <c r="F15" s="13">
        <f t="shared" si="0"/>
        <v>5.681818181818182E-3</v>
      </c>
      <c r="G15" s="13">
        <f>MIN((($B$4+(IF(EnemyInfoCasual!$C5=1,0.05,0))-($B$4*(IF(EnemyInfoCasual!$C5=1,0.05,0))))*PlayerInfo!$B$3)*EnemyInfoCasual!H5,1)</f>
        <v>0.157</v>
      </c>
      <c r="H15" s="13">
        <f>MIN((($B$5+(IF(EnemyInfoCasual!$C5=1,0.005,0))-($B$5*(IF(EnemyInfoCasual!$C5=1,0.005,0)))))*PlayerInfo!$B$4*EnemyInfoCasual!H5,1)</f>
        <v>1.1990000000000001E-2</v>
      </c>
      <c r="I15" s="13">
        <f>MIN((($B$6+(IF(EnemyInfoCasual!$C5=1,0.005,0))-($B$6*(IF(EnemyInfoCasual!$C5=1,0.005,0)))))*PlayerInfo!$B$4*EnemyInfoCasual!H5,1)</f>
        <v>2.9899999999999999E-2</v>
      </c>
      <c r="J15" s="13">
        <f t="shared" si="1"/>
        <v>0.83289243000000002</v>
      </c>
      <c r="K15" s="14">
        <f t="shared" si="2"/>
        <v>0.81779429999999997</v>
      </c>
      <c r="L15" s="16">
        <f t="shared" si="3"/>
        <v>667.04306160600004</v>
      </c>
      <c r="M15" s="16">
        <f t="shared" si="4"/>
        <v>872.67683107800008</v>
      </c>
      <c r="N15" s="16">
        <f>EnemyInfoCasual!F5</f>
        <v>150</v>
      </c>
      <c r="O15" s="16">
        <f>N15*PlayerInfo!$B$10</f>
        <v>150</v>
      </c>
      <c r="P15" s="16">
        <f>N15*PlayerInfo!$B$10*1.2*EnemyInfoCasual!H5</f>
        <v>180</v>
      </c>
      <c r="Q15" s="16">
        <f>N15*PlayerInfo!$B$10*1.2*1.5*EnemyInfoCasual!H5</f>
        <v>270</v>
      </c>
      <c r="R15" s="16">
        <f t="shared" si="5"/>
        <v>156.43116449999999</v>
      </c>
      <c r="S15" s="16">
        <f t="shared" si="6"/>
        <v>254.40343200000004</v>
      </c>
      <c r="T15" s="16">
        <f>EnemyInfoCasual!G5</f>
        <v>100</v>
      </c>
      <c r="U15" s="16">
        <f>T15*PlayerInfo!$B$11</f>
        <v>100</v>
      </c>
      <c r="V15" s="16">
        <f>T15*PlayerInfo!$B$11*1.2*EnemyInfoCasual!H5</f>
        <v>120</v>
      </c>
      <c r="W15" s="16">
        <f>T15*PlayerInfo!$B$11*1.2*1.5*EnemyInfoCasual!H5</f>
        <v>180</v>
      </c>
      <c r="X15" s="16">
        <f t="shared" si="7"/>
        <v>104.287443</v>
      </c>
      <c r="Y15" s="16">
        <f t="shared" si="8"/>
        <v>169.60228800000002</v>
      </c>
    </row>
    <row r="16" spans="1:26">
      <c r="A16" s="4" t="s">
        <v>16</v>
      </c>
      <c r="B16">
        <f>EnemyInfoCasual!E6</f>
        <v>430</v>
      </c>
      <c r="C16">
        <f>(B16+(IF(EnemyInfoCasual!I6=1,PlayerInfo!$B$5,0)))*(PlayerInfo!$B$1)*(EnemyInfoCasual!L6+1)</f>
        <v>773.99999999999989</v>
      </c>
      <c r="D16">
        <f>(B16+(IF(EnemyInfoCasual!I6=1,PlayerInfo!$B$5,0))+PlayerInfo!$B$6)*(PlayerInfo!$B$1)*(EnemyInfoCasual!L6+1)*EnemyInfoCasual!H6</f>
        <v>773.99999999999989</v>
      </c>
      <c r="E16">
        <f>(B16+(IF(EnemyInfoCasual!I6=1,PlayerInfo!$B$5,0))+PlayerInfo!$B$6+PlayerInfo!$B$7)*(PlayerInfo!$B$1)*(EnemyInfoCasual!L6+1)*1.2*EnemyInfoCasual!H6</f>
        <v>928.79999999999984</v>
      </c>
      <c r="F16" s="13">
        <f t="shared" si="0"/>
        <v>5.681818181818182E-3</v>
      </c>
      <c r="G16" s="13">
        <f>MIN((($B$4+(IF(EnemyInfoCasual!$C6=1,0.05,0))-($B$4*(IF(EnemyInfoCasual!$C6=1,0.05,0))))*PlayerInfo!$B$3)*EnemyInfoCasual!H6,1)</f>
        <v>0.157</v>
      </c>
      <c r="H16" s="13">
        <f>MIN((($B$5+(IF(EnemyInfoCasual!$C6=1,0.005,0))-($B$5*(IF(EnemyInfoCasual!$C6=1,0.005,0)))))*PlayerInfo!$B$4*EnemyInfoCasual!H6,1)</f>
        <v>1.1990000000000001E-2</v>
      </c>
      <c r="I16" s="13">
        <f>MIN((($B$6+(IF(EnemyInfoCasual!$C6=1,0.005,0))-($B$6*(IF(EnemyInfoCasual!$C6=1,0.005,0)))))*PlayerInfo!$B$4*EnemyInfoCasual!H6,1)</f>
        <v>2.9899999999999999E-2</v>
      </c>
      <c r="J16" s="13">
        <f t="shared" si="1"/>
        <v>0.83289243000000002</v>
      </c>
      <c r="K16" s="14">
        <f t="shared" si="2"/>
        <v>0.81779429999999997</v>
      </c>
      <c r="L16" s="16">
        <f t="shared" si="3"/>
        <v>777.31305281999994</v>
      </c>
      <c r="M16" s="16">
        <f t="shared" si="4"/>
        <v>1016.9404806599999</v>
      </c>
      <c r="N16" s="16">
        <f>EnemyInfoCasual!F6</f>
        <v>170</v>
      </c>
      <c r="O16" s="16">
        <f>N16*PlayerInfo!$B$10</f>
        <v>170</v>
      </c>
      <c r="P16" s="16">
        <f>N16*PlayerInfo!$B$10*1.2*EnemyInfoCasual!H6</f>
        <v>204</v>
      </c>
      <c r="Q16" s="16">
        <f>N16*PlayerInfo!$B$10*1.2*1.5*EnemyInfoCasual!H6</f>
        <v>306</v>
      </c>
      <c r="R16" s="16">
        <f t="shared" si="5"/>
        <v>177.28865309999998</v>
      </c>
      <c r="S16" s="16">
        <f t="shared" si="6"/>
        <v>288.32388959999997</v>
      </c>
      <c r="T16" s="16">
        <f>EnemyInfoCasual!G6</f>
        <v>100</v>
      </c>
      <c r="U16" s="16">
        <f>T16*PlayerInfo!$B$11</f>
        <v>100</v>
      </c>
      <c r="V16" s="16">
        <f>T16*PlayerInfo!$B$11*1.2*EnemyInfoCasual!H6</f>
        <v>120</v>
      </c>
      <c r="W16" s="16">
        <f>T16*PlayerInfo!$B$11*1.2*1.5*EnemyInfoCasual!H6</f>
        <v>180</v>
      </c>
      <c r="X16" s="16">
        <f t="shared" si="7"/>
        <v>104.287443</v>
      </c>
      <c r="Y16" s="16">
        <f t="shared" si="8"/>
        <v>169.60228800000002</v>
      </c>
    </row>
    <row r="17" spans="1:26">
      <c r="A17" s="4" t="s">
        <v>25</v>
      </c>
      <c r="B17">
        <f>EnemyInfoCasual!E7</f>
        <v>450</v>
      </c>
      <c r="C17">
        <f>(B17+(IF(EnemyInfoCasual!I7=1,PlayerInfo!$B$5,0)))*(PlayerInfo!$B$1)*(EnemyInfoCasual!L7+1)</f>
        <v>729</v>
      </c>
      <c r="D17">
        <f>(B17+(IF(EnemyInfoCasual!I7=1,PlayerInfo!$B$5,0))+PlayerInfo!$B$6)*(PlayerInfo!$B$1)*(EnemyInfoCasual!L7+1)*EnemyInfoCasual!H7</f>
        <v>729</v>
      </c>
      <c r="E17">
        <f>(B17+(IF(EnemyInfoCasual!I7=1,PlayerInfo!$B$5,0))+PlayerInfo!$B$6+PlayerInfo!$B$7)*(PlayerInfo!$B$1)*(EnemyInfoCasual!L7+1)*1.2*EnemyInfoCasual!H7</f>
        <v>874.8</v>
      </c>
      <c r="F17" s="13">
        <f t="shared" si="0"/>
        <v>5.681818181818182E-3</v>
      </c>
      <c r="G17" s="13">
        <f>MIN((($B$4+(IF(EnemyInfoCasual!$C7=1,0.05,0))-($B$4*(IF(EnemyInfoCasual!$C7=1,0.05,0))))*PlayerInfo!$B$3)*EnemyInfoCasual!H7,1)</f>
        <v>0.157</v>
      </c>
      <c r="H17" s="13">
        <f>MIN((($B$5+(IF(EnemyInfoCasual!$C7=1,0.005,0))-($B$5*(IF(EnemyInfoCasual!$C7=1,0.005,0)))))*PlayerInfo!$B$4*EnemyInfoCasual!H7,1)</f>
        <v>1.1990000000000001E-2</v>
      </c>
      <c r="I17" s="13">
        <f>MIN((($B$6+(IF(EnemyInfoCasual!$C7=1,0.005,0))-($B$6*(IF(EnemyInfoCasual!$C7=1,0.005,0)))))*PlayerInfo!$B$4*EnemyInfoCasual!H7,1)</f>
        <v>2.9899999999999999E-2</v>
      </c>
      <c r="J17" s="13">
        <f t="shared" si="1"/>
        <v>0.83289243000000002</v>
      </c>
      <c r="K17" s="14">
        <f t="shared" si="2"/>
        <v>0.81779429999999997</v>
      </c>
      <c r="L17" s="16">
        <f t="shared" si="3"/>
        <v>732.12043346999997</v>
      </c>
      <c r="M17" s="16">
        <f t="shared" si="4"/>
        <v>957.81603411000003</v>
      </c>
      <c r="N17" s="16">
        <f>EnemyInfoCasual!F7</f>
        <v>170</v>
      </c>
      <c r="O17" s="16">
        <f>N17*PlayerInfo!$B$10</f>
        <v>170</v>
      </c>
      <c r="P17" s="16">
        <f>N17*PlayerInfo!$B$10*1.2*EnemyInfoCasual!H7</f>
        <v>204</v>
      </c>
      <c r="Q17" s="16">
        <f>N17*PlayerInfo!$B$10*1.2*1.5*EnemyInfoCasual!H7</f>
        <v>306</v>
      </c>
      <c r="R17" s="16">
        <f t="shared" si="5"/>
        <v>177.28865309999998</v>
      </c>
      <c r="S17" s="16">
        <f t="shared" si="6"/>
        <v>288.32388959999997</v>
      </c>
      <c r="T17" s="16">
        <f>EnemyInfoCasual!G7</f>
        <v>100</v>
      </c>
      <c r="U17" s="16">
        <f>T17*PlayerInfo!$B$11</f>
        <v>100</v>
      </c>
      <c r="V17" s="16">
        <f>T17*PlayerInfo!$B$11*1.2*EnemyInfoCasual!H7</f>
        <v>120</v>
      </c>
      <c r="W17" s="16">
        <f>T17*PlayerInfo!$B$11*1.2*1.5*EnemyInfoCasual!H7</f>
        <v>180</v>
      </c>
      <c r="X17" s="16">
        <f t="shared" si="7"/>
        <v>104.287443</v>
      </c>
      <c r="Y17" s="16">
        <f t="shared" si="8"/>
        <v>169.60228800000002</v>
      </c>
    </row>
    <row r="18" spans="1:26">
      <c r="A18" s="4" t="s">
        <v>26</v>
      </c>
      <c r="B18">
        <f>EnemyInfoCasual!E8</f>
        <v>470</v>
      </c>
      <c r="C18">
        <f>(B18+(IF(EnemyInfoCasual!I8=1,PlayerInfo!$B$5,0)))*(PlayerInfo!$B$1)*(EnemyInfoCasual!L8+1)</f>
        <v>761.40000000000009</v>
      </c>
      <c r="D18">
        <f>(B18+(IF(EnemyInfoCasual!I8=1,PlayerInfo!$B$5,0))+PlayerInfo!$B$6)*(PlayerInfo!$B$1)*(EnemyInfoCasual!L8+1)*EnemyInfoCasual!H8</f>
        <v>761.40000000000009</v>
      </c>
      <c r="E18">
        <f>(B18+(IF(EnemyInfoCasual!I8=1,PlayerInfo!$B$5,0))+PlayerInfo!$B$6+PlayerInfo!$B$7)*(PlayerInfo!$B$1)*(EnemyInfoCasual!L8+1)*1.2*EnemyInfoCasual!H8</f>
        <v>913.68000000000006</v>
      </c>
      <c r="F18" s="13">
        <f t="shared" si="0"/>
        <v>5.681818181818182E-3</v>
      </c>
      <c r="G18" s="13">
        <f>MIN((($B$4+(IF(EnemyInfoCasual!$C8=1,0.05,0))-($B$4*(IF(EnemyInfoCasual!$C8=1,0.05,0))))*PlayerInfo!$B$3)*EnemyInfoCasual!H8,1)</f>
        <v>0.157</v>
      </c>
      <c r="H18" s="13">
        <f>MIN((($B$5+(IF(EnemyInfoCasual!$C8=1,0.005,0))-($B$5*(IF(EnemyInfoCasual!$C8=1,0.005,0)))))*PlayerInfo!$B$4*EnemyInfoCasual!H8,1)</f>
        <v>1.1990000000000001E-2</v>
      </c>
      <c r="I18" s="13">
        <f>MIN((($B$6+(IF(EnemyInfoCasual!$C8=1,0.005,0))-($B$6*(IF(EnemyInfoCasual!$C8=1,0.005,0)))))*PlayerInfo!$B$4*EnemyInfoCasual!H8,1)</f>
        <v>2.9899999999999999E-2</v>
      </c>
      <c r="J18" s="13">
        <f t="shared" si="1"/>
        <v>0.83289243000000002</v>
      </c>
      <c r="K18" s="14">
        <f t="shared" si="2"/>
        <v>0.81779429999999997</v>
      </c>
      <c r="L18" s="16">
        <f t="shared" si="3"/>
        <v>764.6591194020001</v>
      </c>
      <c r="M18" s="16">
        <f t="shared" si="4"/>
        <v>1000.3856356260001</v>
      </c>
      <c r="N18" s="16">
        <f>EnemyInfoCasual!F8</f>
        <v>180</v>
      </c>
      <c r="O18" s="16">
        <f>N18*PlayerInfo!$B$10</f>
        <v>180</v>
      </c>
      <c r="P18" s="16">
        <f>N18*PlayerInfo!$B$10*1.2*EnemyInfoCasual!H8</f>
        <v>216</v>
      </c>
      <c r="Q18" s="16">
        <f>N18*PlayerInfo!$B$10*1.2*1.5*EnemyInfoCasual!H8</f>
        <v>324</v>
      </c>
      <c r="R18" s="16">
        <f t="shared" si="5"/>
        <v>187.71739740000001</v>
      </c>
      <c r="S18" s="16">
        <f t="shared" si="6"/>
        <v>305.28411840000001</v>
      </c>
      <c r="T18" s="16">
        <f>EnemyInfoCasual!G8</f>
        <v>100</v>
      </c>
      <c r="U18" s="16">
        <f>T18*PlayerInfo!$B$11</f>
        <v>100</v>
      </c>
      <c r="V18" s="16">
        <f>T18*PlayerInfo!$B$11*1.2*EnemyInfoCasual!H8</f>
        <v>120</v>
      </c>
      <c r="W18" s="16">
        <f>T18*PlayerInfo!$B$11*1.2*1.5*EnemyInfoCasual!H8</f>
        <v>180</v>
      </c>
      <c r="X18" s="16">
        <f t="shared" si="7"/>
        <v>104.287443</v>
      </c>
      <c r="Y18" s="16">
        <f t="shared" si="8"/>
        <v>169.60228800000002</v>
      </c>
    </row>
    <row r="19" spans="1:26">
      <c r="A19" s="4" t="s">
        <v>27</v>
      </c>
      <c r="B19">
        <f>EnemyInfoCasual!E9</f>
        <v>490</v>
      </c>
      <c r="C19">
        <f>(B19+(IF(EnemyInfoCasual!I9=1,PlayerInfo!$B$5,0)))*(PlayerInfo!$B$1)*(EnemyInfoCasual!L9+1)</f>
        <v>793.80000000000007</v>
      </c>
      <c r="D19">
        <f>(B19+(IF(EnemyInfoCasual!I9=1,PlayerInfo!$B$5,0))+PlayerInfo!$B$6)*(PlayerInfo!$B$1)*(EnemyInfoCasual!L9+1)*EnemyInfoCasual!H9</f>
        <v>793.80000000000007</v>
      </c>
      <c r="E19">
        <f>(B19+(IF(EnemyInfoCasual!I9=1,PlayerInfo!$B$5,0))+PlayerInfo!$B$6+PlayerInfo!$B$7)*(PlayerInfo!$B$1)*(EnemyInfoCasual!L9+1)*1.2*EnemyInfoCasual!H9</f>
        <v>952.56000000000006</v>
      </c>
      <c r="F19" s="13">
        <f t="shared" si="0"/>
        <v>5.681818181818182E-3</v>
      </c>
      <c r="G19" s="13">
        <f>MIN((($B$4+(IF(EnemyInfoCasual!$C9=1,0.05,0))-($B$4*(IF(EnemyInfoCasual!$C9=1,0.05,0))))*PlayerInfo!$B$3)*EnemyInfoCasual!H9,1)</f>
        <v>0.157</v>
      </c>
      <c r="H19" s="13">
        <f>MIN((($B$5+(IF(EnemyInfoCasual!$C9=1,0.005,0))-($B$5*(IF(EnemyInfoCasual!$C9=1,0.005,0)))))*PlayerInfo!$B$4*EnemyInfoCasual!H9,1)</f>
        <v>1.1990000000000001E-2</v>
      </c>
      <c r="I19" s="13">
        <f>MIN((($B$6+(IF(EnemyInfoCasual!$C9=1,0.005,0))-($B$6*(IF(EnemyInfoCasual!$C9=1,0.005,0)))))*PlayerInfo!$B$4*EnemyInfoCasual!H9,1)</f>
        <v>2.9899999999999999E-2</v>
      </c>
      <c r="J19" s="13">
        <f t="shared" si="1"/>
        <v>0.83289243000000002</v>
      </c>
      <c r="K19" s="14">
        <f t="shared" si="2"/>
        <v>0.81779429999999997</v>
      </c>
      <c r="L19" s="16">
        <f t="shared" si="3"/>
        <v>797.19780533400012</v>
      </c>
      <c r="M19" s="16">
        <f t="shared" si="4"/>
        <v>1042.9552371420002</v>
      </c>
      <c r="N19" s="16">
        <f>EnemyInfoCasual!F9</f>
        <v>180</v>
      </c>
      <c r="O19" s="16">
        <f>N19*PlayerInfo!$B$10</f>
        <v>180</v>
      </c>
      <c r="P19" s="16">
        <f>N19*PlayerInfo!$B$10*1.2*EnemyInfoCasual!H9</f>
        <v>216</v>
      </c>
      <c r="Q19" s="16">
        <f>N19*PlayerInfo!$B$10*1.2*1.5*EnemyInfoCasual!H9</f>
        <v>324</v>
      </c>
      <c r="R19" s="16">
        <f t="shared" si="5"/>
        <v>187.71739740000001</v>
      </c>
      <c r="S19" s="16">
        <f t="shared" si="6"/>
        <v>305.28411840000001</v>
      </c>
      <c r="T19" s="16">
        <f>EnemyInfoCasual!G9</f>
        <v>100</v>
      </c>
      <c r="U19" s="16">
        <f>T19*PlayerInfo!$B$11</f>
        <v>100</v>
      </c>
      <c r="V19" s="16">
        <f>T19*PlayerInfo!$B$11*1.2*EnemyInfoCasual!H9</f>
        <v>120</v>
      </c>
      <c r="W19" s="16">
        <f>T19*PlayerInfo!$B$11*1.2*1.5*EnemyInfoCasual!H9</f>
        <v>180</v>
      </c>
      <c r="X19" s="16">
        <f t="shared" si="7"/>
        <v>104.287443</v>
      </c>
      <c r="Y19" s="16">
        <f t="shared" si="8"/>
        <v>169.60228800000002</v>
      </c>
    </row>
    <row r="20" spans="1:26">
      <c r="A20" s="12" t="s">
        <v>28</v>
      </c>
      <c r="B20">
        <f>EnemyInfoCasual!E10</f>
        <v>310</v>
      </c>
      <c r="C20">
        <f>(B20+(IF(EnemyInfoCasual!I10=1,PlayerInfo!$B$5,0)))*(PlayerInfo!$B$1)*(EnemyInfoCasual!L10+1)</f>
        <v>502.20000000000005</v>
      </c>
      <c r="D20">
        <f>(B20+(IF(EnemyInfoCasual!I10=1,PlayerInfo!$B$5,0))+PlayerInfo!$B$6)*(PlayerInfo!$B$1)*(EnemyInfoCasual!L10+1)*EnemyInfoCasual!H10</f>
        <v>0</v>
      </c>
      <c r="E20">
        <f>(B20+(IF(EnemyInfoCasual!I10=1,PlayerInfo!$B$5,0))+PlayerInfo!$B$6+PlayerInfo!$B$7)*(PlayerInfo!$B$1)*(EnemyInfoCasual!L10+1)*1.2*EnemyInfoCasual!H10</f>
        <v>0</v>
      </c>
      <c r="F20" s="13">
        <f t="shared" si="0"/>
        <v>5.681818181818182E-3</v>
      </c>
      <c r="G20" s="13">
        <f>MIN((($B$4+(IF(EnemyInfoCasual!$C10=1,0.05,0))-($B$4*(IF(EnemyInfoCasual!$C10=1,0.05,0))))*PlayerInfo!$B$3)*EnemyInfoCasual!H10,1)</f>
        <v>0</v>
      </c>
      <c r="H20" s="13">
        <f>MIN((($B$5+(IF(EnemyInfoCasual!$C10=1,0.005,0))-($B$5*(IF(EnemyInfoCasual!$C10=1,0.005,0)))))*PlayerInfo!$B$4*EnemyInfoCasual!H10,1)</f>
        <v>0</v>
      </c>
      <c r="I20" s="13">
        <f>MIN((($B$6+(IF(EnemyInfoCasual!$C10=1,0.005,0))-($B$6*(IF(EnemyInfoCasual!$C10=1,0.005,0)))))*PlayerInfo!$B$4*EnemyInfoCasual!H10,1)</f>
        <v>0</v>
      </c>
      <c r="J20" s="13">
        <f t="shared" si="1"/>
        <v>1</v>
      </c>
      <c r="K20" s="14">
        <f t="shared" si="2"/>
        <v>1</v>
      </c>
      <c r="L20" s="16">
        <f>(J20*C20)+L16</f>
        <v>1279.51305282</v>
      </c>
      <c r="M20" s="16">
        <f>((K20*C20)*1.3)+M16</f>
        <v>1669.8004806600002</v>
      </c>
      <c r="N20" s="16">
        <f>EnemyInfoCasual!F10</f>
        <v>120</v>
      </c>
      <c r="O20" s="16">
        <f>N20*PlayerInfo!$B$10</f>
        <v>120</v>
      </c>
      <c r="P20" s="16">
        <f>N20*PlayerInfo!$B$10*1.2*EnemyInfoCasual!H10</f>
        <v>0</v>
      </c>
      <c r="Q20" s="16">
        <f>N20*PlayerInfo!$B$10*1.2*1.5*EnemyInfoCasual!H10</f>
        <v>0</v>
      </c>
      <c r="R20" s="16">
        <f>(J20*O20)+(G20*P20)+(H20*Q20)+R16</f>
        <v>297.28865309999998</v>
      </c>
      <c r="S20" s="16">
        <f>((K20*O20)+(G20*P20)+(I20*Q20))*1.6+S16</f>
        <v>480.32388959999997</v>
      </c>
      <c r="T20" s="16">
        <f>EnemyInfoCasual!G10</f>
        <v>100</v>
      </c>
      <c r="U20" s="16">
        <f>T20*PlayerInfo!$B$11</f>
        <v>100</v>
      </c>
      <c r="V20" s="16">
        <f>T20*PlayerInfo!$B$11*1.2*EnemyInfoCasual!H10</f>
        <v>0</v>
      </c>
      <c r="W20" s="16">
        <f>T20*PlayerInfo!$B$11*1.2*1.5*EnemyInfoCasual!H10</f>
        <v>0</v>
      </c>
      <c r="X20" s="16">
        <f>(J20*U20)+(G20*V20)+(H20*W20)+X16</f>
        <v>204.287443</v>
      </c>
      <c r="Y20" s="16">
        <f>((K20*U20)+(G20*V20)+(I20*W20))*1.6+Y16</f>
        <v>329.60228800000004</v>
      </c>
      <c r="Z20" t="s">
        <v>577</v>
      </c>
    </row>
    <row r="21" spans="1:26">
      <c r="A21" s="4" t="s">
        <v>29</v>
      </c>
      <c r="B21">
        <f>EnemyInfoCasual!E11</f>
        <v>530</v>
      </c>
      <c r="C21">
        <f>(B21+(IF(EnemyInfoCasual!I11=1,PlayerInfo!$B$5,0)))*(PlayerInfo!$B$1)*(EnemyInfoCasual!L11+1)</f>
        <v>858.6</v>
      </c>
      <c r="D21">
        <f>(B21+(IF(EnemyInfoCasual!I11=1,PlayerInfo!$B$5,0))+PlayerInfo!$B$6)*(PlayerInfo!$B$1)*(EnemyInfoCasual!L11+1)*EnemyInfoCasual!H11</f>
        <v>858.6</v>
      </c>
      <c r="E21">
        <f>(B21+(IF(EnemyInfoCasual!I11=1,PlayerInfo!$B$5,0))+PlayerInfo!$B$6+PlayerInfo!$B$7)*(PlayerInfo!$B$1)*(EnemyInfoCasual!L11+1)*1.2*EnemyInfoCasual!H11</f>
        <v>1030.32</v>
      </c>
      <c r="F21" s="13">
        <f t="shared" si="0"/>
        <v>5.681818181818182E-3</v>
      </c>
      <c r="G21" s="13">
        <f>MIN((($B$4+(IF(EnemyInfoCasual!$C11=1,0.05,0))-($B$4*(IF(EnemyInfoCasual!$C11=1,0.05,0))))*PlayerInfo!$B$3)*EnemyInfoCasual!H11,1)</f>
        <v>0.157</v>
      </c>
      <c r="H21" s="13">
        <f>MIN((($B$5+(IF(EnemyInfoCasual!$C11=1,0.005,0))-($B$5*(IF(EnemyInfoCasual!$C11=1,0.005,0)))))*PlayerInfo!$B$4*EnemyInfoCasual!H11,1)</f>
        <v>1.1990000000000001E-2</v>
      </c>
      <c r="I21" s="13">
        <f>MIN((($B$6+(IF(EnemyInfoCasual!$C11=1,0.005,0))-($B$6*(IF(EnemyInfoCasual!$C11=1,0.005,0)))))*PlayerInfo!$B$4*EnemyInfoCasual!H11,1)</f>
        <v>2.9899999999999999E-2</v>
      </c>
      <c r="J21" s="13">
        <f t="shared" si="1"/>
        <v>0.83289243000000002</v>
      </c>
      <c r="K21" s="14">
        <f t="shared" si="2"/>
        <v>0.81779429999999997</v>
      </c>
      <c r="L21" s="16">
        <f t="shared" si="3"/>
        <v>862.27517719800005</v>
      </c>
      <c r="M21" s="16">
        <f t="shared" si="4"/>
        <v>1128.0944401740001</v>
      </c>
      <c r="N21" s="16">
        <f>EnemyInfoCasual!F11</f>
        <v>200</v>
      </c>
      <c r="O21" s="16">
        <f>N21*PlayerInfo!$B$10</f>
        <v>200</v>
      </c>
      <c r="P21" s="16">
        <f>N21*PlayerInfo!$B$10*1.2*EnemyInfoCasual!H11</f>
        <v>240</v>
      </c>
      <c r="Q21" s="16">
        <f>N21*PlayerInfo!$B$10*1.2*1.5*EnemyInfoCasual!H11</f>
        <v>360</v>
      </c>
      <c r="R21" s="16">
        <f t="shared" si="5"/>
        <v>208.57488599999999</v>
      </c>
      <c r="S21" s="16">
        <f t="shared" si="6"/>
        <v>339.20457600000003</v>
      </c>
      <c r="T21" s="16">
        <f>EnemyInfoCasual!G11</f>
        <v>100</v>
      </c>
      <c r="U21" s="16">
        <f>T21*PlayerInfo!$B$11</f>
        <v>100</v>
      </c>
      <c r="V21" s="16">
        <f>T21*PlayerInfo!$B$11*1.2*EnemyInfoCasual!H11</f>
        <v>120</v>
      </c>
      <c r="W21" s="16">
        <f>T21*PlayerInfo!$B$11*1.2*1.5*EnemyInfoCasual!H11</f>
        <v>180</v>
      </c>
      <c r="X21" s="16">
        <f t="shared" si="7"/>
        <v>104.287443</v>
      </c>
      <c r="Y21" s="16">
        <f t="shared" si="8"/>
        <v>169.60228800000002</v>
      </c>
    </row>
    <row r="22" spans="1:26">
      <c r="A22" s="4" t="s">
        <v>30</v>
      </c>
      <c r="B22">
        <f>EnemyInfoCasual!E12</f>
        <v>570</v>
      </c>
      <c r="C22">
        <f>(B22+(IF(EnemyInfoCasual!I12=1,PlayerInfo!$B$5,0)))*(PlayerInfo!$B$1)*(EnemyInfoCasual!L12+1)</f>
        <v>923.40000000000009</v>
      </c>
      <c r="D22">
        <f>(B22+(IF(EnemyInfoCasual!I12=1,PlayerInfo!$B$5,0))+PlayerInfo!$B$6)*(PlayerInfo!$B$1)*(EnemyInfoCasual!L12+1)*EnemyInfoCasual!H12</f>
        <v>923.40000000000009</v>
      </c>
      <c r="E22">
        <f>(B22+(IF(EnemyInfoCasual!I12=1,PlayerInfo!$B$5,0))+PlayerInfo!$B$6+PlayerInfo!$B$7)*(PlayerInfo!$B$1)*(EnemyInfoCasual!L12+1)*1.2*EnemyInfoCasual!H12</f>
        <v>1108.0800000000002</v>
      </c>
      <c r="F22" s="13">
        <f t="shared" si="0"/>
        <v>5.681818181818182E-3</v>
      </c>
      <c r="G22" s="13">
        <f>MIN((($B$4+(IF(EnemyInfoCasual!$C12=1,0.05,0))-($B$4*(IF(EnemyInfoCasual!$C12=1,0.05,0))))*PlayerInfo!$B$3)*EnemyInfoCasual!H12,1)</f>
        <v>0.157</v>
      </c>
      <c r="H22" s="13">
        <f>MIN((($B$5+(IF(EnemyInfoCasual!$C12=1,0.005,0))-($B$5*(IF(EnemyInfoCasual!$C12=1,0.005,0)))))*PlayerInfo!$B$4*EnemyInfoCasual!H12,1)</f>
        <v>1.1990000000000001E-2</v>
      </c>
      <c r="I22" s="13">
        <f>MIN((($B$6+(IF(EnemyInfoCasual!$C12=1,0.005,0))-($B$6*(IF(EnemyInfoCasual!$C12=1,0.005,0)))))*PlayerInfo!$B$4*EnemyInfoCasual!H12,1)</f>
        <v>2.9899999999999999E-2</v>
      </c>
      <c r="J22" s="13">
        <f t="shared" si="1"/>
        <v>0.83289243000000002</v>
      </c>
      <c r="K22" s="14">
        <f t="shared" si="2"/>
        <v>0.81779429999999997</v>
      </c>
      <c r="L22" s="16">
        <f t="shared" si="3"/>
        <v>927.35254906199998</v>
      </c>
      <c r="M22" s="16">
        <f t="shared" si="4"/>
        <v>1213.2336432059999</v>
      </c>
      <c r="N22" s="16">
        <f>EnemyInfoCasual!F12</f>
        <v>210</v>
      </c>
      <c r="O22" s="16">
        <f>N22*PlayerInfo!$B$10</f>
        <v>210</v>
      </c>
      <c r="P22" s="16">
        <f>N22*PlayerInfo!$B$10*1.2*EnemyInfoCasual!H12</f>
        <v>252</v>
      </c>
      <c r="Q22" s="16">
        <f>N22*PlayerInfo!$B$10*1.2*1.5*EnemyInfoCasual!H12</f>
        <v>378</v>
      </c>
      <c r="R22" s="16">
        <f t="shared" si="5"/>
        <v>219.0036303</v>
      </c>
      <c r="S22" s="16">
        <f t="shared" si="6"/>
        <v>356.16480479999996</v>
      </c>
      <c r="T22" s="16">
        <f>EnemyInfoCasual!G12</f>
        <v>100</v>
      </c>
      <c r="U22" s="16">
        <f>T22*PlayerInfo!$B$11</f>
        <v>100</v>
      </c>
      <c r="V22" s="16">
        <f>T22*PlayerInfo!$B$11*1.2*EnemyInfoCasual!H12</f>
        <v>120</v>
      </c>
      <c r="W22" s="16">
        <f>T22*PlayerInfo!$B$11*1.2*1.5*EnemyInfoCasual!H12</f>
        <v>180</v>
      </c>
      <c r="X22" s="16">
        <f t="shared" si="7"/>
        <v>104.287443</v>
      </c>
      <c r="Y22" s="16">
        <f t="shared" si="8"/>
        <v>169.60228800000002</v>
      </c>
    </row>
    <row r="23" spans="1:26">
      <c r="A23" s="4" t="s">
        <v>31</v>
      </c>
      <c r="B23">
        <f>EnemyInfoCasual!E13</f>
        <v>590</v>
      </c>
      <c r="C23">
        <f>(B23+(IF(EnemyInfoCasual!I13=1,PlayerInfo!$B$5,0)))*(PlayerInfo!$B$1)*(EnemyInfoCasual!L13+1)</f>
        <v>955.80000000000007</v>
      </c>
      <c r="D23">
        <f>(B23+(IF(EnemyInfoCasual!I13=1,PlayerInfo!$B$5,0))+PlayerInfo!$B$6)*(PlayerInfo!$B$1)*(EnemyInfoCasual!L13+1)*EnemyInfoCasual!H13</f>
        <v>955.80000000000007</v>
      </c>
      <c r="E23">
        <f>(B23+(IF(EnemyInfoCasual!I13=1,PlayerInfo!$B$5,0))+PlayerInfo!$B$6+PlayerInfo!$B$7)*(PlayerInfo!$B$1)*(EnemyInfoCasual!L13+1)*1.2*EnemyInfoCasual!H13</f>
        <v>1146.96</v>
      </c>
      <c r="F23" s="13">
        <f t="shared" si="0"/>
        <v>5.681818181818182E-3</v>
      </c>
      <c r="G23" s="13">
        <f>MIN((($B$4+(IF(EnemyInfoCasual!$C13=1,0.05,0))-($B$4*(IF(EnemyInfoCasual!$C13=1,0.05,0))))*PlayerInfo!$B$3)*EnemyInfoCasual!H13,1)</f>
        <v>0.157</v>
      </c>
      <c r="H23" s="13">
        <f>MIN((($B$5+(IF(EnemyInfoCasual!$C13=1,0.005,0))-($B$5*(IF(EnemyInfoCasual!$C13=1,0.005,0)))))*PlayerInfo!$B$4*EnemyInfoCasual!H13,1)</f>
        <v>1.1990000000000001E-2</v>
      </c>
      <c r="I23" s="13">
        <f>MIN((($B$6+(IF(EnemyInfoCasual!$C13=1,0.005,0))-($B$6*(IF(EnemyInfoCasual!$C13=1,0.005,0)))))*PlayerInfo!$B$4*EnemyInfoCasual!H13,1)</f>
        <v>2.9899999999999999E-2</v>
      </c>
      <c r="J23" s="13">
        <f t="shared" si="1"/>
        <v>0.83289243000000002</v>
      </c>
      <c r="K23" s="14">
        <f t="shared" si="2"/>
        <v>0.81779429999999997</v>
      </c>
      <c r="L23" s="16">
        <f t="shared" si="3"/>
        <v>959.89123499400011</v>
      </c>
      <c r="M23" s="16">
        <f t="shared" si="4"/>
        <v>1255.803244722</v>
      </c>
      <c r="N23" s="16">
        <f>EnemyInfoCasual!F13</f>
        <v>210</v>
      </c>
      <c r="O23" s="16">
        <f>N23*PlayerInfo!$B$10</f>
        <v>210</v>
      </c>
      <c r="P23" s="16">
        <f>N23*PlayerInfo!$B$10*1.2*EnemyInfoCasual!H13</f>
        <v>252</v>
      </c>
      <c r="Q23" s="16">
        <f>N23*PlayerInfo!$B$10*1.2*1.5*EnemyInfoCasual!H13</f>
        <v>378</v>
      </c>
      <c r="R23" s="16">
        <f t="shared" si="5"/>
        <v>219.0036303</v>
      </c>
      <c r="S23" s="16">
        <f t="shared" si="6"/>
        <v>356.16480479999996</v>
      </c>
      <c r="T23" s="16">
        <f>EnemyInfoCasual!G13</f>
        <v>100</v>
      </c>
      <c r="U23" s="16">
        <f>T23*PlayerInfo!$B$11</f>
        <v>100</v>
      </c>
      <c r="V23" s="16">
        <f>T23*PlayerInfo!$B$11*1.2*EnemyInfoCasual!H13</f>
        <v>120</v>
      </c>
      <c r="W23" s="16">
        <f>T23*PlayerInfo!$B$11*1.2*1.5*EnemyInfoCasual!H13</f>
        <v>180</v>
      </c>
      <c r="X23" s="16">
        <f t="shared" si="7"/>
        <v>104.287443</v>
      </c>
      <c r="Y23" s="16">
        <f t="shared" si="8"/>
        <v>169.60228800000002</v>
      </c>
    </row>
    <row r="24" spans="1:26">
      <c r="A24" s="4" t="s">
        <v>32</v>
      </c>
      <c r="B24">
        <f>EnemyInfoCasual!E14</f>
        <v>610</v>
      </c>
      <c r="C24">
        <f>(B24+(IF(EnemyInfoCasual!I14=1,PlayerInfo!$B$5,0)))*(PlayerInfo!$B$1)*(EnemyInfoCasual!L14+1)</f>
        <v>988.2</v>
      </c>
      <c r="D24">
        <f>(B24+(IF(EnemyInfoCasual!I14=1,PlayerInfo!$B$5,0))+PlayerInfo!$B$6)*(PlayerInfo!$B$1)*(EnemyInfoCasual!L14+1)*EnemyInfoCasual!H14</f>
        <v>988.2</v>
      </c>
      <c r="E24">
        <f>(B24+(IF(EnemyInfoCasual!I14=1,PlayerInfo!$B$5,0))+PlayerInfo!$B$6+PlayerInfo!$B$7)*(PlayerInfo!$B$1)*(EnemyInfoCasual!L14+1)*1.2*EnemyInfoCasual!H14</f>
        <v>1185.8399999999999</v>
      </c>
      <c r="F24" s="13">
        <f t="shared" si="0"/>
        <v>5.681818181818182E-3</v>
      </c>
      <c r="G24" s="13">
        <f>MIN((($B$4+(IF(EnemyInfoCasual!$C14=1,0.05,0))-($B$4*(IF(EnemyInfoCasual!$C14=1,0.05,0))))*PlayerInfo!$B$3)*EnemyInfoCasual!H14,1)</f>
        <v>0.157</v>
      </c>
      <c r="H24" s="13">
        <f>MIN((($B$5+(IF(EnemyInfoCasual!$C14=1,0.005,0))-($B$5*(IF(EnemyInfoCasual!$C14=1,0.005,0)))))*PlayerInfo!$B$4*EnemyInfoCasual!H14,1)</f>
        <v>1.1990000000000001E-2</v>
      </c>
      <c r="I24" s="13">
        <f>MIN((($B$6+(IF(EnemyInfoCasual!$C14=1,0.005,0))-($B$6*(IF(EnemyInfoCasual!$C14=1,0.005,0)))))*PlayerInfo!$B$4*EnemyInfoCasual!H14,1)</f>
        <v>2.9899999999999999E-2</v>
      </c>
      <c r="J24" s="13">
        <f t="shared" si="1"/>
        <v>0.83289243000000002</v>
      </c>
      <c r="K24" s="14">
        <f t="shared" si="2"/>
        <v>0.81779429999999997</v>
      </c>
      <c r="L24" s="16">
        <f t="shared" si="3"/>
        <v>992.42992092600014</v>
      </c>
      <c r="M24" s="16">
        <f t="shared" si="4"/>
        <v>1298.372846238</v>
      </c>
      <c r="N24" s="16">
        <f>EnemyInfoCasual!F14</f>
        <v>220</v>
      </c>
      <c r="O24" s="16">
        <f>N24*PlayerInfo!$B$10</f>
        <v>220</v>
      </c>
      <c r="P24" s="16">
        <f>N24*PlayerInfo!$B$10*1.2*EnemyInfoCasual!H14</f>
        <v>264</v>
      </c>
      <c r="Q24" s="16">
        <f>N24*PlayerInfo!$B$10*1.2*1.5*EnemyInfoCasual!H14</f>
        <v>396</v>
      </c>
      <c r="R24" s="16">
        <f t="shared" si="5"/>
        <v>229.4323746</v>
      </c>
      <c r="S24" s="16">
        <f t="shared" si="6"/>
        <v>373.12503360000005</v>
      </c>
      <c r="T24" s="16">
        <f>EnemyInfoCasual!G14</f>
        <v>100</v>
      </c>
      <c r="U24" s="16">
        <f>T24*PlayerInfo!$B$11</f>
        <v>100</v>
      </c>
      <c r="V24" s="16">
        <f>T24*PlayerInfo!$B$11*1.2*EnemyInfoCasual!H14</f>
        <v>120</v>
      </c>
      <c r="W24" s="16">
        <f>T24*PlayerInfo!$B$11*1.2*1.5*EnemyInfoCasual!H14</f>
        <v>180</v>
      </c>
      <c r="X24" s="16">
        <f t="shared" si="7"/>
        <v>104.287443</v>
      </c>
      <c r="Y24" s="16">
        <f t="shared" si="8"/>
        <v>169.60228800000002</v>
      </c>
    </row>
    <row r="25" spans="1:26">
      <c r="A25" s="4" t="s">
        <v>33</v>
      </c>
      <c r="B25">
        <f>EnemyInfoCasual!E15</f>
        <v>630</v>
      </c>
      <c r="C25">
        <f>(B25+(IF(EnemyInfoCasual!I15=1,PlayerInfo!$B$5,0)))*(PlayerInfo!$B$1)*(EnemyInfoCasual!L15+1)</f>
        <v>1020.6</v>
      </c>
      <c r="D25">
        <f>(B25+(IF(EnemyInfoCasual!I15=1,PlayerInfo!$B$5,0))+PlayerInfo!$B$6)*(PlayerInfo!$B$1)*(EnemyInfoCasual!L15+1)*EnemyInfoCasual!H15</f>
        <v>1020.6</v>
      </c>
      <c r="E25">
        <f>(B25+(IF(EnemyInfoCasual!I15=1,PlayerInfo!$B$5,0))+PlayerInfo!$B$6+PlayerInfo!$B$7)*(PlayerInfo!$B$1)*(EnemyInfoCasual!L15+1)*1.2*EnemyInfoCasual!H15</f>
        <v>1224.72</v>
      </c>
      <c r="F25" s="13">
        <f t="shared" si="0"/>
        <v>5.681818181818182E-3</v>
      </c>
      <c r="G25" s="13">
        <f>MIN((($B$4+(IF(EnemyInfoCasual!$C15=1,0.05,0))-($B$4*(IF(EnemyInfoCasual!$C15=1,0.05,0))))*PlayerInfo!$B$3)*EnemyInfoCasual!H15,1)</f>
        <v>0.157</v>
      </c>
      <c r="H25" s="13">
        <f>MIN((($B$5+(IF(EnemyInfoCasual!$C15=1,0.005,0))-($B$5*(IF(EnemyInfoCasual!$C15=1,0.005,0)))))*PlayerInfo!$B$4*EnemyInfoCasual!H15,1)</f>
        <v>1.1990000000000001E-2</v>
      </c>
      <c r="I25" s="13">
        <f>MIN((($B$6+(IF(EnemyInfoCasual!$C15=1,0.005,0))-($B$6*(IF(EnemyInfoCasual!$C15=1,0.005,0)))))*PlayerInfo!$B$4*EnemyInfoCasual!H15,1)</f>
        <v>2.9899999999999999E-2</v>
      </c>
      <c r="J25" s="13">
        <f t="shared" si="1"/>
        <v>0.83289243000000002</v>
      </c>
      <c r="K25" s="14">
        <f t="shared" si="2"/>
        <v>0.81779429999999997</v>
      </c>
      <c r="L25" s="16">
        <f t="shared" si="3"/>
        <v>1024.9686068579999</v>
      </c>
      <c r="M25" s="16">
        <f t="shared" si="4"/>
        <v>1340.9424477539999</v>
      </c>
      <c r="N25" s="16">
        <f>EnemyInfoCasual!F15</f>
        <v>230</v>
      </c>
      <c r="O25" s="16">
        <f>N25*PlayerInfo!$B$10</f>
        <v>230</v>
      </c>
      <c r="P25" s="16">
        <f>N25*PlayerInfo!$B$10*1.2*EnemyInfoCasual!H15</f>
        <v>276</v>
      </c>
      <c r="Q25" s="16">
        <f>N25*PlayerInfo!$B$10*1.2*1.5*EnemyInfoCasual!H15</f>
        <v>414</v>
      </c>
      <c r="R25" s="16">
        <f t="shared" si="5"/>
        <v>239.86111890000001</v>
      </c>
      <c r="S25" s="16">
        <f t="shared" si="6"/>
        <v>390.08526240000003</v>
      </c>
      <c r="T25" s="16">
        <f>EnemyInfoCasual!G15</f>
        <v>100</v>
      </c>
      <c r="U25" s="16">
        <f>T25*PlayerInfo!$B$11</f>
        <v>100</v>
      </c>
      <c r="V25" s="16">
        <f>T25*PlayerInfo!$B$11*1.2*EnemyInfoCasual!H15</f>
        <v>120</v>
      </c>
      <c r="W25" s="16">
        <f>T25*PlayerInfo!$B$11*1.2*1.5*EnemyInfoCasual!H15</f>
        <v>180</v>
      </c>
      <c r="X25" s="16">
        <f t="shared" si="7"/>
        <v>104.287443</v>
      </c>
      <c r="Y25" s="16">
        <f t="shared" si="8"/>
        <v>169.60228800000002</v>
      </c>
    </row>
    <row r="26" spans="1:26">
      <c r="A26" s="4" t="s">
        <v>34</v>
      </c>
      <c r="B26">
        <f>EnemyInfoCasual!E16</f>
        <v>2000</v>
      </c>
      <c r="C26">
        <f>(B26+(IF(EnemyInfoCasual!I16=1,PlayerInfo!$B$5,0)))*(PlayerInfo!$B$1)*(EnemyInfoCasual!L16+1)</f>
        <v>3240</v>
      </c>
      <c r="D26">
        <f>(B26+(IF(EnemyInfoCasual!I16=1,PlayerInfo!$B$5,0))+PlayerInfo!$B$6)*(PlayerInfo!$B$1)*(EnemyInfoCasual!L16+1)*EnemyInfoCasual!H16</f>
        <v>3240</v>
      </c>
      <c r="E26">
        <f>(B26+(IF(EnemyInfoCasual!I16=1,PlayerInfo!$B$5,0))+PlayerInfo!$B$6+PlayerInfo!$B$7)*(PlayerInfo!$B$1)*(EnemyInfoCasual!L16+1)*1.2*EnemyInfoCasual!H16</f>
        <v>3888</v>
      </c>
      <c r="F26" s="13">
        <f t="shared" si="0"/>
        <v>5.681818181818182E-3</v>
      </c>
      <c r="G26" s="13">
        <f>MIN((($B$4+(IF(EnemyInfoCasual!$C16=1,0.05,0))-($B$4*(IF(EnemyInfoCasual!$C16=1,0.05,0))))*PlayerInfo!$B$3)*EnemyInfoCasual!H16,1)</f>
        <v>0.157</v>
      </c>
      <c r="H26" s="13">
        <f>MIN((($B$5+(IF(EnemyInfoCasual!$C16=1,0.005,0))-($B$5*(IF(EnemyInfoCasual!$C16=1,0.005,0)))))*PlayerInfo!$B$4*EnemyInfoCasual!H16,1)</f>
        <v>1.1990000000000001E-2</v>
      </c>
      <c r="I26" s="13">
        <f>MIN((($B$6+(IF(EnemyInfoCasual!$C16=1,0.005,0))-($B$6*(IF(EnemyInfoCasual!$C16=1,0.005,0)))))*PlayerInfo!$B$4*EnemyInfoCasual!H16,1)</f>
        <v>2.9899999999999999E-2</v>
      </c>
      <c r="J26" s="13">
        <f t="shared" si="1"/>
        <v>0.83289243000000002</v>
      </c>
      <c r="K26" s="14">
        <f t="shared" si="2"/>
        <v>0.81779429999999997</v>
      </c>
      <c r="L26" s="16">
        <f t="shared" si="3"/>
        <v>3253.8685931999999</v>
      </c>
      <c r="M26" s="16">
        <f t="shared" si="4"/>
        <v>4256.9601516000002</v>
      </c>
      <c r="N26" s="16">
        <f>EnemyInfoCasual!F16</f>
        <v>1000</v>
      </c>
      <c r="O26" s="16">
        <f>N26*PlayerInfo!$B$10</f>
        <v>1000</v>
      </c>
      <c r="P26" s="16">
        <f>N26*PlayerInfo!$B$10*1.2*EnemyInfoCasual!H16</f>
        <v>1200</v>
      </c>
      <c r="Q26" s="16">
        <f>N26*PlayerInfo!$B$10*1.2*1.5*EnemyInfoCasual!H16</f>
        <v>1800</v>
      </c>
      <c r="R26" s="16">
        <f t="shared" si="5"/>
        <v>1042.8744300000001</v>
      </c>
      <c r="S26" s="16">
        <f t="shared" si="6"/>
        <v>1696.0228800000002</v>
      </c>
      <c r="T26" s="16">
        <f>EnemyInfoCasual!G16</f>
        <v>400</v>
      </c>
      <c r="U26" s="16">
        <f>T26*PlayerInfo!$B$11</f>
        <v>400</v>
      </c>
      <c r="V26" s="16">
        <f>T26*PlayerInfo!$B$11*1.2*EnemyInfoCasual!H16</f>
        <v>480</v>
      </c>
      <c r="W26" s="16">
        <f>T26*PlayerInfo!$B$11*1.2*1.5*EnemyInfoCasual!H16</f>
        <v>720</v>
      </c>
      <c r="X26" s="16">
        <f t="shared" si="7"/>
        <v>417.14977199999998</v>
      </c>
      <c r="Y26" s="16">
        <f t="shared" si="8"/>
        <v>678.40915200000006</v>
      </c>
    </row>
    <row r="27" spans="1:26">
      <c r="A27" s="4" t="s">
        <v>35</v>
      </c>
      <c r="B27">
        <f>EnemyInfoCasual!E17</f>
        <v>690</v>
      </c>
      <c r="C27">
        <f>(B27+(IF(EnemyInfoCasual!I17=1,PlayerInfo!$B$5,0)))*(PlayerInfo!$B$1)*(EnemyInfoCasual!L17+1)</f>
        <v>1117.8000000000002</v>
      </c>
      <c r="D27">
        <f>(B27+(IF(EnemyInfoCasual!I17=1,PlayerInfo!$B$5,0))+PlayerInfo!$B$6)*(PlayerInfo!$B$1)*(EnemyInfoCasual!L17+1)*EnemyInfoCasual!H17</f>
        <v>1117.8000000000002</v>
      </c>
      <c r="E27">
        <f>(B27+(IF(EnemyInfoCasual!I17=1,PlayerInfo!$B$5,0))+PlayerInfo!$B$6+PlayerInfo!$B$7)*(PlayerInfo!$B$1)*(EnemyInfoCasual!L17+1)*1.2*EnemyInfoCasual!H17</f>
        <v>1341.3600000000001</v>
      </c>
      <c r="F27" s="13">
        <f t="shared" si="0"/>
        <v>5.681818181818182E-3</v>
      </c>
      <c r="G27" s="13">
        <f>MIN((($B$4+(IF(EnemyInfoCasual!$C17=1,0.05,0))-($B$4*(IF(EnemyInfoCasual!$C17=1,0.05,0))))*PlayerInfo!$B$3)*EnemyInfoCasual!H17,1)</f>
        <v>0.157</v>
      </c>
      <c r="H27" s="13">
        <f>MIN((($B$5+(IF(EnemyInfoCasual!$C17=1,0.005,0))-($B$5*(IF(EnemyInfoCasual!$C17=1,0.005,0)))))*PlayerInfo!$B$4*EnemyInfoCasual!H17,1)</f>
        <v>1.1990000000000001E-2</v>
      </c>
      <c r="I27" s="13">
        <f>MIN((($B$6+(IF(EnemyInfoCasual!$C17=1,0.005,0))-($B$6*(IF(EnemyInfoCasual!$C17=1,0.005,0)))))*PlayerInfo!$B$4*EnemyInfoCasual!H17,1)</f>
        <v>2.9899999999999999E-2</v>
      </c>
      <c r="J27" s="13">
        <f t="shared" si="1"/>
        <v>0.83289243000000002</v>
      </c>
      <c r="K27" s="14">
        <f t="shared" si="2"/>
        <v>0.81779429999999997</v>
      </c>
      <c r="L27" s="16">
        <f t="shared" si="3"/>
        <v>1122.5846646540001</v>
      </c>
      <c r="M27" s="16">
        <f t="shared" si="4"/>
        <v>1468.6512523020003</v>
      </c>
      <c r="N27" s="16">
        <f>EnemyInfoCasual!F17</f>
        <v>190</v>
      </c>
      <c r="O27" s="16">
        <f>N27*PlayerInfo!$B$10</f>
        <v>190</v>
      </c>
      <c r="P27" s="16">
        <f>N27*PlayerInfo!$B$10*1.2*EnemyInfoCasual!H17</f>
        <v>228</v>
      </c>
      <c r="Q27" s="16">
        <f>N27*PlayerInfo!$B$10*1.2*1.5*EnemyInfoCasual!H17</f>
        <v>342</v>
      </c>
      <c r="R27" s="16">
        <f t="shared" si="5"/>
        <v>198.14614170000002</v>
      </c>
      <c r="S27" s="16">
        <f t="shared" si="6"/>
        <v>322.24434719999999</v>
      </c>
      <c r="T27" s="16">
        <f>EnemyInfoCasual!G17</f>
        <v>100</v>
      </c>
      <c r="U27" s="16">
        <f>T27*PlayerInfo!$B$11</f>
        <v>100</v>
      </c>
      <c r="V27" s="16">
        <f>T27*PlayerInfo!$B$11*1.2*EnemyInfoCasual!H17</f>
        <v>120</v>
      </c>
      <c r="W27" s="16">
        <f>T27*PlayerInfo!$B$11*1.2*1.5*EnemyInfoCasual!H17</f>
        <v>180</v>
      </c>
      <c r="X27" s="16">
        <f t="shared" si="7"/>
        <v>104.287443</v>
      </c>
      <c r="Y27" s="16">
        <f t="shared" si="8"/>
        <v>169.60228800000002</v>
      </c>
    </row>
    <row r="28" spans="1:26">
      <c r="A28" s="4" t="s">
        <v>36</v>
      </c>
      <c r="B28">
        <f>EnemyInfoCasual!E18</f>
        <v>705</v>
      </c>
      <c r="C28">
        <f>(B28+(IF(EnemyInfoCasual!I18=1,PlayerInfo!$B$5,0)))*(PlayerInfo!$B$1)*(EnemyInfoCasual!L18+1)</f>
        <v>1142.1000000000001</v>
      </c>
      <c r="D28">
        <f>(B28+(IF(EnemyInfoCasual!I18=1,PlayerInfo!$B$5,0))+PlayerInfo!$B$6)*(PlayerInfo!$B$1)*(EnemyInfoCasual!L18+1)*EnemyInfoCasual!H18</f>
        <v>1142.1000000000001</v>
      </c>
      <c r="E28">
        <f>(B28+(IF(EnemyInfoCasual!I18=1,PlayerInfo!$B$5,0))+PlayerInfo!$B$6+PlayerInfo!$B$7)*(PlayerInfo!$B$1)*(EnemyInfoCasual!L18+1)*1.2*EnemyInfoCasual!H18</f>
        <v>1370.5200000000002</v>
      </c>
      <c r="F28" s="13">
        <f t="shared" si="0"/>
        <v>5.681818181818182E-3</v>
      </c>
      <c r="G28" s="13">
        <f>MIN((($B$4+(IF(EnemyInfoCasual!$C18=1,0.05,0))-($B$4*(IF(EnemyInfoCasual!$C18=1,0.05,0))))*PlayerInfo!$B$3)*EnemyInfoCasual!H18,1)</f>
        <v>0.157</v>
      </c>
      <c r="H28" s="13">
        <f>MIN((($B$5+(IF(EnemyInfoCasual!$C18=1,0.005,0))-($B$5*(IF(EnemyInfoCasual!$C18=1,0.005,0)))))*PlayerInfo!$B$4*EnemyInfoCasual!H18,1)</f>
        <v>1.1990000000000001E-2</v>
      </c>
      <c r="I28" s="13">
        <f>MIN((($B$6+(IF(EnemyInfoCasual!$C18=1,0.005,0))-($B$6*(IF(EnemyInfoCasual!$C18=1,0.005,0)))))*PlayerInfo!$B$4*EnemyInfoCasual!H18,1)</f>
        <v>2.9899999999999999E-2</v>
      </c>
      <c r="J28" s="13">
        <f t="shared" si="1"/>
        <v>0.83289243000000002</v>
      </c>
      <c r="K28" s="14">
        <f t="shared" si="2"/>
        <v>0.81779429999999997</v>
      </c>
      <c r="L28" s="16">
        <f t="shared" si="3"/>
        <v>1146.9886791030001</v>
      </c>
      <c r="M28" s="16">
        <f t="shared" si="4"/>
        <v>1500.5784534390004</v>
      </c>
      <c r="N28" s="16">
        <f>EnemyInfoCasual!F18</f>
        <v>190</v>
      </c>
      <c r="O28" s="16">
        <f>N28*PlayerInfo!$B$10</f>
        <v>190</v>
      </c>
      <c r="P28" s="16">
        <f>N28*PlayerInfo!$B$10*1.2*EnemyInfoCasual!H18</f>
        <v>228</v>
      </c>
      <c r="Q28" s="16">
        <f>N28*PlayerInfo!$B$10*1.2*1.5*EnemyInfoCasual!H18</f>
        <v>342</v>
      </c>
      <c r="R28" s="16">
        <f t="shared" si="5"/>
        <v>198.14614170000002</v>
      </c>
      <c r="S28" s="16">
        <f t="shared" si="6"/>
        <v>322.24434719999999</v>
      </c>
      <c r="T28" s="16">
        <f>EnemyInfoCasual!G18</f>
        <v>100</v>
      </c>
      <c r="U28" s="16">
        <f>T28*PlayerInfo!$B$11</f>
        <v>100</v>
      </c>
      <c r="V28" s="16">
        <f>T28*PlayerInfo!$B$11*1.2*EnemyInfoCasual!H18</f>
        <v>120</v>
      </c>
      <c r="W28" s="16">
        <f>T28*PlayerInfo!$B$11*1.2*1.5*EnemyInfoCasual!H18</f>
        <v>180</v>
      </c>
      <c r="X28" s="16">
        <f t="shared" si="7"/>
        <v>104.287443</v>
      </c>
      <c r="Y28" s="16">
        <f t="shared" si="8"/>
        <v>169.60228800000002</v>
      </c>
    </row>
    <row r="29" spans="1:26">
      <c r="A29" s="4" t="s">
        <v>42</v>
      </c>
      <c r="B29">
        <f>EnemyInfoCasual!E19</f>
        <v>2370</v>
      </c>
      <c r="C29">
        <f>(B29+(IF(EnemyInfoCasual!I19=1,PlayerInfo!$B$5,0)))*(PlayerInfo!$B$1)*(EnemyInfoCasual!L19+1)</f>
        <v>3839.4</v>
      </c>
      <c r="D29">
        <f>(B29+(IF(EnemyInfoCasual!I19=1,PlayerInfo!$B$5,0))+PlayerInfo!$B$6)*(PlayerInfo!$B$1)*(EnemyInfoCasual!L19+1)*EnemyInfoCasual!H19</f>
        <v>3839.4</v>
      </c>
      <c r="E29">
        <f>(B29+(IF(EnemyInfoCasual!I19=1,PlayerInfo!$B$5,0))+PlayerInfo!$B$6+PlayerInfo!$B$7)*(PlayerInfo!$B$1)*(EnemyInfoCasual!L19+1)*1.2*EnemyInfoCasual!H19</f>
        <v>4607.28</v>
      </c>
      <c r="F29" s="13">
        <f t="shared" si="0"/>
        <v>5.681818181818182E-3</v>
      </c>
      <c r="G29" s="13">
        <f>MIN((($B$4+(IF(EnemyInfoCasual!$C19=1,0.05,0))-($B$4*(IF(EnemyInfoCasual!$C19=1,0.05,0))))*PlayerInfo!$B$3)*EnemyInfoCasual!H19,1)</f>
        <v>0.157</v>
      </c>
      <c r="H29" s="13">
        <f>MIN((($B$5+(IF(EnemyInfoCasual!$C19=1,0.005,0))-($B$5*(IF(EnemyInfoCasual!$C19=1,0.005,0)))))*PlayerInfo!$B$4*EnemyInfoCasual!H19,1)</f>
        <v>1.1990000000000001E-2</v>
      </c>
      <c r="I29" s="13">
        <f>MIN((($B$6+(IF(EnemyInfoCasual!$C19=1,0.005,0))-($B$6*(IF(EnemyInfoCasual!$C19=1,0.005,0)))))*PlayerInfo!$B$4*EnemyInfoCasual!H19,1)</f>
        <v>2.9899999999999999E-2</v>
      </c>
      <c r="J29" s="13">
        <f t="shared" si="1"/>
        <v>0.83289243000000002</v>
      </c>
      <c r="K29" s="14">
        <f t="shared" si="2"/>
        <v>0.81779429999999997</v>
      </c>
      <c r="L29" s="16">
        <f t="shared" si="3"/>
        <v>3855.8342829420003</v>
      </c>
      <c r="M29" s="16">
        <f t="shared" si="4"/>
        <v>5044.4977796460007</v>
      </c>
      <c r="N29" s="16">
        <f>EnemyInfoCasual!F19</f>
        <v>870</v>
      </c>
      <c r="O29" s="16">
        <f>N29*PlayerInfo!$B$10</f>
        <v>870</v>
      </c>
      <c r="P29" s="16">
        <f>N29*PlayerInfo!$B$10*1.2*EnemyInfoCasual!H19</f>
        <v>1044</v>
      </c>
      <c r="Q29" s="16">
        <f>N29*PlayerInfo!$B$10*1.2*1.5*EnemyInfoCasual!H19</f>
        <v>1566</v>
      </c>
      <c r="R29" s="16">
        <f t="shared" si="5"/>
        <v>907.30075410000006</v>
      </c>
      <c r="S29" s="16">
        <f t="shared" si="6"/>
        <v>1475.5399056000001</v>
      </c>
      <c r="T29" s="16">
        <f>EnemyInfoCasual!G19</f>
        <v>400</v>
      </c>
      <c r="U29" s="16">
        <f>T29*PlayerInfo!$B$11</f>
        <v>400</v>
      </c>
      <c r="V29" s="16">
        <f>T29*PlayerInfo!$B$11*1.2*EnemyInfoCasual!H19</f>
        <v>480</v>
      </c>
      <c r="W29" s="16">
        <f>T29*PlayerInfo!$B$11*1.2*1.5*EnemyInfoCasual!H19</f>
        <v>720</v>
      </c>
      <c r="X29" s="16">
        <f t="shared" si="7"/>
        <v>417.14977199999998</v>
      </c>
      <c r="Y29" s="16">
        <f t="shared" si="8"/>
        <v>678.40915200000006</v>
      </c>
    </row>
    <row r="30" spans="1:26">
      <c r="A30" s="4" t="s">
        <v>37</v>
      </c>
      <c r="B30">
        <f>EnemyInfoCasual!E20</f>
        <v>720</v>
      </c>
      <c r="C30">
        <f>(B30+(IF(EnemyInfoCasual!I20=1,PlayerInfo!$B$5,0)))*(PlayerInfo!$B$1)*(EnemyInfoCasual!L20+1)</f>
        <v>1166.4000000000001</v>
      </c>
      <c r="D30">
        <f>(B30+(IF(EnemyInfoCasual!I20=1,PlayerInfo!$B$5,0))+PlayerInfo!$B$6)*(PlayerInfo!$B$1)*(EnemyInfoCasual!L20+1)*EnemyInfoCasual!H20</f>
        <v>1166.4000000000001</v>
      </c>
      <c r="E30">
        <f>(B30+(IF(EnemyInfoCasual!I20=1,PlayerInfo!$B$5,0))+PlayerInfo!$B$6+PlayerInfo!$B$7)*(PlayerInfo!$B$1)*(EnemyInfoCasual!L20+1)*1.2*EnemyInfoCasual!H20</f>
        <v>1399.68</v>
      </c>
      <c r="F30" s="13">
        <f t="shared" si="0"/>
        <v>5.681818181818182E-3</v>
      </c>
      <c r="G30" s="13">
        <f>MIN((($B$4+(IF(EnemyInfoCasual!$C20=1,0.05,0))-($B$4*(IF(EnemyInfoCasual!$C20=1,0.05,0))))*PlayerInfo!$B$3)*EnemyInfoCasual!H20,1)</f>
        <v>0.157</v>
      </c>
      <c r="H30" s="13">
        <f>MIN((($B$5+(IF(EnemyInfoCasual!$C20=1,0.005,0))-($B$5*(IF(EnemyInfoCasual!$C20=1,0.005,0)))))*PlayerInfo!$B$4*EnemyInfoCasual!H20,1)</f>
        <v>1.1990000000000001E-2</v>
      </c>
      <c r="I30" s="13">
        <f>MIN((($B$6+(IF(EnemyInfoCasual!$C20=1,0.005,0))-($B$6*(IF(EnemyInfoCasual!$C20=1,0.005,0)))))*PlayerInfo!$B$4*EnemyInfoCasual!H20,1)</f>
        <v>2.9899999999999999E-2</v>
      </c>
      <c r="J30" s="13">
        <f t="shared" si="1"/>
        <v>0.83289243000000002</v>
      </c>
      <c r="K30" s="14">
        <f t="shared" si="2"/>
        <v>0.81779429999999997</v>
      </c>
      <c r="L30" s="16">
        <f t="shared" si="3"/>
        <v>1171.3926935520001</v>
      </c>
      <c r="M30" s="16">
        <f t="shared" si="4"/>
        <v>1532.5056545760001</v>
      </c>
      <c r="N30" s="16">
        <f>EnemyInfoCasual!F20</f>
        <v>195</v>
      </c>
      <c r="O30" s="16">
        <f>N30*PlayerInfo!$B$10</f>
        <v>195</v>
      </c>
      <c r="P30" s="16">
        <f>N30*PlayerInfo!$B$10*1.2*EnemyInfoCasual!H20</f>
        <v>234</v>
      </c>
      <c r="Q30" s="16">
        <f>N30*PlayerInfo!$B$10*1.2*1.5*EnemyInfoCasual!H20</f>
        <v>351</v>
      </c>
      <c r="R30" s="16">
        <f t="shared" si="5"/>
        <v>203.36051385000002</v>
      </c>
      <c r="S30" s="16">
        <f t="shared" si="6"/>
        <v>330.72446160000004</v>
      </c>
      <c r="T30" s="16">
        <f>EnemyInfoCasual!G20</f>
        <v>100</v>
      </c>
      <c r="U30" s="16">
        <f>T30*PlayerInfo!$B$11</f>
        <v>100</v>
      </c>
      <c r="V30" s="16">
        <f>T30*PlayerInfo!$B$11*1.2*EnemyInfoCasual!H20</f>
        <v>120</v>
      </c>
      <c r="W30" s="16">
        <f>T30*PlayerInfo!$B$11*1.2*1.5*EnemyInfoCasual!H20</f>
        <v>180</v>
      </c>
      <c r="X30" s="16">
        <f t="shared" si="7"/>
        <v>104.287443</v>
      </c>
      <c r="Y30" s="16">
        <f t="shared" si="8"/>
        <v>169.60228800000002</v>
      </c>
    </row>
    <row r="31" spans="1:26">
      <c r="A31" s="4" t="s">
        <v>38</v>
      </c>
      <c r="B31">
        <f>EnemyInfoCasual!E21</f>
        <v>735</v>
      </c>
      <c r="C31">
        <f>(B31+(IF(EnemyInfoCasual!I21=1,PlayerInfo!$B$5,0)))*(PlayerInfo!$B$1)*(EnemyInfoCasual!L21+1)</f>
        <v>1190.7</v>
      </c>
      <c r="D31">
        <f>(B31+(IF(EnemyInfoCasual!I21=1,PlayerInfo!$B$5,0))+PlayerInfo!$B$6)*(PlayerInfo!$B$1)*(EnemyInfoCasual!L21+1)*EnemyInfoCasual!H21</f>
        <v>1190.7</v>
      </c>
      <c r="E31">
        <f>(B31+(IF(EnemyInfoCasual!I21=1,PlayerInfo!$B$5,0))+PlayerInfo!$B$6+PlayerInfo!$B$7)*(PlayerInfo!$B$1)*(EnemyInfoCasual!L21+1)*1.2*EnemyInfoCasual!H21</f>
        <v>1428.84</v>
      </c>
      <c r="F31" s="13">
        <f t="shared" si="0"/>
        <v>5.681818181818182E-3</v>
      </c>
      <c r="G31" s="13">
        <f>MIN((($B$4+(IF(EnemyInfoCasual!$C21=1,0.05,0))-($B$4*(IF(EnemyInfoCasual!$C21=1,0.05,0))))*PlayerInfo!$B$3)*EnemyInfoCasual!H21,1)</f>
        <v>0.157</v>
      </c>
      <c r="H31" s="13">
        <f>MIN((($B$5+(IF(EnemyInfoCasual!$C21=1,0.005,0))-($B$5*(IF(EnemyInfoCasual!$C21=1,0.005,0)))))*PlayerInfo!$B$4*EnemyInfoCasual!H21,1)</f>
        <v>1.1990000000000001E-2</v>
      </c>
      <c r="I31" s="13">
        <f>MIN((($B$6+(IF(EnemyInfoCasual!$C21=1,0.005,0))-($B$6*(IF(EnemyInfoCasual!$C21=1,0.005,0)))))*PlayerInfo!$B$4*EnemyInfoCasual!H21,1)</f>
        <v>2.9899999999999999E-2</v>
      </c>
      <c r="J31" s="13">
        <f t="shared" si="1"/>
        <v>0.83289243000000002</v>
      </c>
      <c r="K31" s="14">
        <f t="shared" si="2"/>
        <v>0.81779429999999997</v>
      </c>
      <c r="L31" s="16">
        <f t="shared" si="3"/>
        <v>1195.7967080010001</v>
      </c>
      <c r="M31" s="16">
        <f t="shared" si="4"/>
        <v>1564.4328557130002</v>
      </c>
      <c r="N31" s="16">
        <f>EnemyInfoCasual!F21</f>
        <v>200</v>
      </c>
      <c r="O31" s="16">
        <f>N31*PlayerInfo!$B$10</f>
        <v>200</v>
      </c>
      <c r="P31" s="16">
        <f>N31*PlayerInfo!$B$10*1.2*EnemyInfoCasual!H21</f>
        <v>240</v>
      </c>
      <c r="Q31" s="16">
        <f>N31*PlayerInfo!$B$10*1.2*1.5*EnemyInfoCasual!H21</f>
        <v>360</v>
      </c>
      <c r="R31" s="16">
        <f t="shared" si="5"/>
        <v>208.57488599999999</v>
      </c>
      <c r="S31" s="16">
        <f t="shared" si="6"/>
        <v>339.20457600000003</v>
      </c>
      <c r="T31" s="16">
        <f>EnemyInfoCasual!G21</f>
        <v>100</v>
      </c>
      <c r="U31" s="16">
        <f>T31*PlayerInfo!$B$11</f>
        <v>100</v>
      </c>
      <c r="V31" s="16">
        <f>T31*PlayerInfo!$B$11*1.2*EnemyInfoCasual!H21</f>
        <v>120</v>
      </c>
      <c r="W31" s="16">
        <f>T31*PlayerInfo!$B$11*1.2*1.5*EnemyInfoCasual!H21</f>
        <v>180</v>
      </c>
      <c r="X31" s="16">
        <f t="shared" si="7"/>
        <v>104.287443</v>
      </c>
      <c r="Y31" s="16">
        <f t="shared" si="8"/>
        <v>169.60228800000002</v>
      </c>
    </row>
    <row r="32" spans="1:26">
      <c r="A32" s="4" t="s">
        <v>51</v>
      </c>
      <c r="B32">
        <f>EnemyInfoCasual!E22</f>
        <v>2480</v>
      </c>
      <c r="C32">
        <f>(B32+(IF(EnemyInfoCasual!I22=1,PlayerInfo!$B$5,0)))*(PlayerInfo!$B$1)*(EnemyInfoCasual!L22+1)</f>
        <v>4017.6000000000004</v>
      </c>
      <c r="D32">
        <f>(B32+(IF(EnemyInfoCasual!I22=1,PlayerInfo!$B$5,0))+PlayerInfo!$B$6)*(PlayerInfo!$B$1)*(EnemyInfoCasual!L22+1)*EnemyInfoCasual!H22</f>
        <v>4017.6000000000004</v>
      </c>
      <c r="E32">
        <f>(B32+(IF(EnemyInfoCasual!I22=1,PlayerInfo!$B$5,0))+PlayerInfo!$B$6+PlayerInfo!$B$7)*(PlayerInfo!$B$1)*(EnemyInfoCasual!L22+1)*1.2*EnemyInfoCasual!H22</f>
        <v>4821.12</v>
      </c>
      <c r="F32" s="13">
        <f t="shared" si="0"/>
        <v>5.681818181818182E-3</v>
      </c>
      <c r="G32" s="13">
        <f>MIN((($B$4+(IF(EnemyInfoCasual!$C22=1,0.05,0))-($B$4*(IF(EnemyInfoCasual!$C22=1,0.05,0))))*PlayerInfo!$B$3)*EnemyInfoCasual!H22,1)</f>
        <v>0.157</v>
      </c>
      <c r="H32" s="13">
        <f>MIN((($B$5+(IF(EnemyInfoCasual!$C22=1,0.005,0))-($B$5*(IF(EnemyInfoCasual!$C22=1,0.005,0)))))*PlayerInfo!$B$4*EnemyInfoCasual!H22,1)</f>
        <v>1.1990000000000001E-2</v>
      </c>
      <c r="I32" s="13">
        <f>MIN((($B$6+(IF(EnemyInfoCasual!$C22=1,0.005,0))-($B$6*(IF(EnemyInfoCasual!$C22=1,0.005,0)))))*PlayerInfo!$B$4*EnemyInfoCasual!H22,1)</f>
        <v>2.9899999999999999E-2</v>
      </c>
      <c r="J32" s="13">
        <f t="shared" si="1"/>
        <v>0.83289243000000002</v>
      </c>
      <c r="K32" s="14">
        <f t="shared" si="2"/>
        <v>0.81779429999999997</v>
      </c>
      <c r="L32" s="16">
        <f t="shared" si="3"/>
        <v>4034.7970555680004</v>
      </c>
      <c r="M32" s="16">
        <f t="shared" si="4"/>
        <v>5278.6305879840002</v>
      </c>
      <c r="N32" s="16">
        <f>EnemyInfoCasual!F22</f>
        <v>910</v>
      </c>
      <c r="O32" s="16">
        <f>N32*PlayerInfo!$B$10</f>
        <v>910</v>
      </c>
      <c r="P32" s="16">
        <f>N32*PlayerInfo!$B$10*1.2*EnemyInfoCasual!H22</f>
        <v>1092</v>
      </c>
      <c r="Q32" s="16">
        <f>N32*PlayerInfo!$B$10*1.2*1.5*EnemyInfoCasual!H22</f>
        <v>1638</v>
      </c>
      <c r="R32" s="16">
        <f t="shared" si="5"/>
        <v>949.01573129999997</v>
      </c>
      <c r="S32" s="16">
        <f t="shared" si="6"/>
        <v>1543.3808208</v>
      </c>
      <c r="T32" s="16">
        <f>EnemyInfoCasual!G22</f>
        <v>400</v>
      </c>
      <c r="U32" s="16">
        <f>T32*PlayerInfo!$B$11</f>
        <v>400</v>
      </c>
      <c r="V32" s="16">
        <f>T32*PlayerInfo!$B$11*1.2*EnemyInfoCasual!H22</f>
        <v>480</v>
      </c>
      <c r="W32" s="16">
        <f>T32*PlayerInfo!$B$11*1.2*1.5*EnemyInfoCasual!H22</f>
        <v>720</v>
      </c>
      <c r="X32" s="16">
        <f t="shared" si="7"/>
        <v>417.14977199999998</v>
      </c>
      <c r="Y32" s="16">
        <f t="shared" si="8"/>
        <v>678.40915200000006</v>
      </c>
    </row>
    <row r="33" spans="1:26">
      <c r="A33" s="4" t="s">
        <v>39</v>
      </c>
      <c r="B33">
        <f>EnemyInfoCasual!E23</f>
        <v>750</v>
      </c>
      <c r="C33">
        <f>(B33+(IF(EnemyInfoCasual!I23=1,PlayerInfo!$B$5,0)))*(PlayerInfo!$B$1)*(EnemyInfoCasual!L23+1)</f>
        <v>1215</v>
      </c>
      <c r="D33">
        <f>(B33+(IF(EnemyInfoCasual!I23=1,PlayerInfo!$B$5,0))+PlayerInfo!$B$6)*(PlayerInfo!$B$1)*(EnemyInfoCasual!L23+1)*EnemyInfoCasual!H23</f>
        <v>1215</v>
      </c>
      <c r="E33">
        <f>(B33+(IF(EnemyInfoCasual!I23=1,PlayerInfo!$B$5,0))+PlayerInfo!$B$6+PlayerInfo!$B$7)*(PlayerInfo!$B$1)*(EnemyInfoCasual!L23+1)*1.2*EnemyInfoCasual!H23</f>
        <v>1458</v>
      </c>
      <c r="F33" s="13">
        <f t="shared" si="0"/>
        <v>5.681818181818182E-3</v>
      </c>
      <c r="G33" s="13">
        <f>MIN((($B$4+(IF(EnemyInfoCasual!$C23=1,0.05,0))-($B$4*(IF(EnemyInfoCasual!$C23=1,0.05,0))))*PlayerInfo!$B$3)*EnemyInfoCasual!H23,1)</f>
        <v>0.157</v>
      </c>
      <c r="H33" s="13">
        <f>MIN((($B$5+(IF(EnemyInfoCasual!$C23=1,0.005,0))-($B$5*(IF(EnemyInfoCasual!$C23=1,0.005,0)))))*PlayerInfo!$B$4*EnemyInfoCasual!H23,1)</f>
        <v>1.1990000000000001E-2</v>
      </c>
      <c r="I33" s="13">
        <f>MIN((($B$6+(IF(EnemyInfoCasual!$C23=1,0.005,0))-($B$6*(IF(EnemyInfoCasual!$C23=1,0.005,0)))))*PlayerInfo!$B$4*EnemyInfoCasual!H23,1)</f>
        <v>2.9899999999999999E-2</v>
      </c>
      <c r="J33" s="13">
        <f t="shared" si="1"/>
        <v>0.83289243000000002</v>
      </c>
      <c r="K33" s="14">
        <f t="shared" si="2"/>
        <v>0.81779429999999997</v>
      </c>
      <c r="L33" s="16">
        <f t="shared" si="3"/>
        <v>1220.2007224500001</v>
      </c>
      <c r="M33" s="16">
        <f t="shared" si="4"/>
        <v>1596.3600568500001</v>
      </c>
      <c r="N33" s="16">
        <f>EnemyInfoCasual!F23</f>
        <v>205</v>
      </c>
      <c r="O33" s="16">
        <f>N33*PlayerInfo!$B$10</f>
        <v>205</v>
      </c>
      <c r="P33" s="16">
        <f>N33*PlayerInfo!$B$10*1.2*EnemyInfoCasual!H23</f>
        <v>246</v>
      </c>
      <c r="Q33" s="16">
        <f>N33*PlayerInfo!$B$10*1.2*1.5*EnemyInfoCasual!H23</f>
        <v>369</v>
      </c>
      <c r="R33" s="16">
        <f t="shared" si="5"/>
        <v>213.78925814999997</v>
      </c>
      <c r="S33" s="16">
        <f t="shared" si="6"/>
        <v>347.68469040000002</v>
      </c>
      <c r="T33" s="16">
        <f>EnemyInfoCasual!G23</f>
        <v>100</v>
      </c>
      <c r="U33" s="16">
        <f>T33*PlayerInfo!$B$11</f>
        <v>100</v>
      </c>
      <c r="V33" s="16">
        <f>T33*PlayerInfo!$B$11*1.2*EnemyInfoCasual!H23</f>
        <v>120</v>
      </c>
      <c r="W33" s="16">
        <f>T33*PlayerInfo!$B$11*1.2*1.5*EnemyInfoCasual!H23</f>
        <v>180</v>
      </c>
      <c r="X33" s="16">
        <f t="shared" si="7"/>
        <v>104.287443</v>
      </c>
      <c r="Y33" s="16">
        <f t="shared" si="8"/>
        <v>169.60228800000002</v>
      </c>
    </row>
    <row r="34" spans="1:26">
      <c r="A34" s="4" t="s">
        <v>40</v>
      </c>
      <c r="B34">
        <f>EnemyInfoCasual!E24</f>
        <v>765</v>
      </c>
      <c r="C34">
        <f>(B34+(IF(EnemyInfoCasual!I24=1,PlayerInfo!$B$5,0)))*(PlayerInfo!$B$1)*(EnemyInfoCasual!L24+1)</f>
        <v>1239.3000000000002</v>
      </c>
      <c r="D34">
        <f>(B34+(IF(EnemyInfoCasual!I24=1,PlayerInfo!$B$5,0))+PlayerInfo!$B$6)*(PlayerInfo!$B$1)*(EnemyInfoCasual!L24+1)*EnemyInfoCasual!H24</f>
        <v>1239.3000000000002</v>
      </c>
      <c r="E34">
        <f>(B34+(IF(EnemyInfoCasual!I24=1,PlayerInfo!$B$5,0))+PlayerInfo!$B$6+PlayerInfo!$B$7)*(PlayerInfo!$B$1)*(EnemyInfoCasual!L24+1)*1.2*EnemyInfoCasual!H24</f>
        <v>1487.16</v>
      </c>
      <c r="F34" s="13">
        <f t="shared" si="0"/>
        <v>5.681818181818182E-3</v>
      </c>
      <c r="G34" s="13">
        <f>MIN((($B$4+(IF(EnemyInfoCasual!$C24=1,0.05,0))-($B$4*(IF(EnemyInfoCasual!$C24=1,0.05,0))))*PlayerInfo!$B$3)*EnemyInfoCasual!H24,1)</f>
        <v>0.157</v>
      </c>
      <c r="H34" s="13">
        <f>MIN((($B$5+(IF(EnemyInfoCasual!$C24=1,0.005,0))-($B$5*(IF(EnemyInfoCasual!$C24=1,0.005,0)))))*PlayerInfo!$B$4*EnemyInfoCasual!H24,1)</f>
        <v>1.1990000000000001E-2</v>
      </c>
      <c r="I34" s="13">
        <f>MIN((($B$6+(IF(EnemyInfoCasual!$C24=1,0.005,0))-($B$6*(IF(EnemyInfoCasual!$C24=1,0.005,0)))))*PlayerInfo!$B$4*EnemyInfoCasual!H24,1)</f>
        <v>2.9899999999999999E-2</v>
      </c>
      <c r="J34" s="13">
        <f t="shared" si="1"/>
        <v>0.83289243000000002</v>
      </c>
      <c r="K34" s="14">
        <f t="shared" si="2"/>
        <v>0.81779429999999997</v>
      </c>
      <c r="L34" s="16">
        <f t="shared" si="3"/>
        <v>1244.6047368990005</v>
      </c>
      <c r="M34" s="16">
        <f t="shared" si="4"/>
        <v>1628.2872579870002</v>
      </c>
      <c r="N34" s="16">
        <f>EnemyInfoCasual!F24</f>
        <v>210</v>
      </c>
      <c r="O34" s="16">
        <f>N34*PlayerInfo!$B$10</f>
        <v>210</v>
      </c>
      <c r="P34" s="16">
        <f>N34*PlayerInfo!$B$10*1.2*EnemyInfoCasual!H24</f>
        <v>252</v>
      </c>
      <c r="Q34" s="16">
        <f>N34*PlayerInfo!$B$10*1.2*1.5*EnemyInfoCasual!H24</f>
        <v>378</v>
      </c>
      <c r="R34" s="16">
        <f t="shared" si="5"/>
        <v>219.0036303</v>
      </c>
      <c r="S34" s="16">
        <f t="shared" si="6"/>
        <v>356.16480479999996</v>
      </c>
      <c r="T34" s="16">
        <f>EnemyInfoCasual!G24</f>
        <v>100</v>
      </c>
      <c r="U34" s="16">
        <f>T34*PlayerInfo!$B$11</f>
        <v>100</v>
      </c>
      <c r="V34" s="16">
        <f>T34*PlayerInfo!$B$11*1.2*EnemyInfoCasual!H24</f>
        <v>120</v>
      </c>
      <c r="W34" s="16">
        <f>T34*PlayerInfo!$B$11*1.2*1.5*EnemyInfoCasual!H24</f>
        <v>180</v>
      </c>
      <c r="X34" s="16">
        <f t="shared" si="7"/>
        <v>104.287443</v>
      </c>
      <c r="Y34" s="16">
        <f t="shared" si="8"/>
        <v>169.60228800000002</v>
      </c>
    </row>
    <row r="35" spans="1:26">
      <c r="A35" s="4" t="s">
        <v>41</v>
      </c>
      <c r="B35">
        <f>EnemyInfoCasual!E25</f>
        <v>780</v>
      </c>
      <c r="C35">
        <f>(B35+(IF(EnemyInfoCasual!I25=1,PlayerInfo!$B$5,0)))*(PlayerInfo!$B$1)*(EnemyInfoCasual!L25+1)</f>
        <v>1263.6000000000001</v>
      </c>
      <c r="D35">
        <f>(B35+(IF(EnemyInfoCasual!I25=1,PlayerInfo!$B$5,0))+PlayerInfo!$B$6)*(PlayerInfo!$B$1)*(EnemyInfoCasual!L25+1)*EnemyInfoCasual!H25</f>
        <v>1263.6000000000001</v>
      </c>
      <c r="E35">
        <f>(B35+(IF(EnemyInfoCasual!I25=1,PlayerInfo!$B$5,0))+PlayerInfo!$B$6+PlayerInfo!$B$7)*(PlayerInfo!$B$1)*(EnemyInfoCasual!L25+1)*1.2*EnemyInfoCasual!H25</f>
        <v>1516.3200000000002</v>
      </c>
      <c r="F35" s="13">
        <f t="shared" si="0"/>
        <v>5.681818181818182E-3</v>
      </c>
      <c r="G35" s="13">
        <f>MIN((($B$4+(IF(EnemyInfoCasual!$C25=1,0.05,0))-($B$4*(IF(EnemyInfoCasual!$C25=1,0.05,0))))*PlayerInfo!$B$3)*EnemyInfoCasual!H25,1)</f>
        <v>0.157</v>
      </c>
      <c r="H35" s="13">
        <f>MIN((($B$5+(IF(EnemyInfoCasual!$C25=1,0.005,0))-($B$5*(IF(EnemyInfoCasual!$C25=1,0.005,0)))))*PlayerInfo!$B$4*EnemyInfoCasual!H25,1)</f>
        <v>1.1990000000000001E-2</v>
      </c>
      <c r="I35" s="13">
        <f>MIN((($B$6+(IF(EnemyInfoCasual!$C25=1,0.005,0))-($B$6*(IF(EnemyInfoCasual!$C25=1,0.005,0)))))*PlayerInfo!$B$4*EnemyInfoCasual!H25,1)</f>
        <v>2.9899999999999999E-2</v>
      </c>
      <c r="J35" s="13">
        <f t="shared" si="1"/>
        <v>0.83289243000000002</v>
      </c>
      <c r="K35" s="14">
        <f t="shared" si="2"/>
        <v>0.81779429999999997</v>
      </c>
      <c r="L35" s="16">
        <f t="shared" si="3"/>
        <v>1269.008751348</v>
      </c>
      <c r="M35" s="16">
        <f t="shared" si="4"/>
        <v>1660.2144591240003</v>
      </c>
      <c r="N35" s="16">
        <f>EnemyInfoCasual!F25</f>
        <v>215</v>
      </c>
      <c r="O35" s="16">
        <f>N35*PlayerInfo!$B$10</f>
        <v>215</v>
      </c>
      <c r="P35" s="16">
        <f>N35*PlayerInfo!$B$10*1.2*EnemyInfoCasual!H25</f>
        <v>258</v>
      </c>
      <c r="Q35" s="16">
        <f>N35*PlayerInfo!$B$10*1.2*1.5*EnemyInfoCasual!H25</f>
        <v>387</v>
      </c>
      <c r="R35" s="16">
        <f t="shared" si="5"/>
        <v>224.21800245</v>
      </c>
      <c r="S35" s="16">
        <f t="shared" si="6"/>
        <v>364.6449192</v>
      </c>
      <c r="T35" s="16">
        <f>EnemyInfoCasual!G25</f>
        <v>100</v>
      </c>
      <c r="U35" s="16">
        <f>T35*PlayerInfo!$B$11</f>
        <v>100</v>
      </c>
      <c r="V35" s="16">
        <f>T35*PlayerInfo!$B$11*1.2*EnemyInfoCasual!H25</f>
        <v>120</v>
      </c>
      <c r="W35" s="16">
        <f>T35*PlayerInfo!$B$11*1.2*1.5*EnemyInfoCasual!H25</f>
        <v>180</v>
      </c>
      <c r="X35" s="16">
        <f t="shared" si="7"/>
        <v>104.287443</v>
      </c>
      <c r="Y35" s="16">
        <f t="shared" si="8"/>
        <v>169.60228800000002</v>
      </c>
    </row>
    <row r="36" spans="1:26">
      <c r="A36" s="4" t="s">
        <v>58</v>
      </c>
      <c r="B36">
        <f>EnemyInfoCasual!E26</f>
        <v>2680</v>
      </c>
      <c r="C36">
        <f>(B36+(IF(EnemyInfoCasual!I26=1,PlayerInfo!$B$5,0)))*(PlayerInfo!$B$1)*(EnemyInfoCasual!L26+1)</f>
        <v>4341.6000000000004</v>
      </c>
      <c r="D36">
        <f>(B36+(IF(EnemyInfoCasual!I26=1,PlayerInfo!$B$5,0))+PlayerInfo!$B$6)*(PlayerInfo!$B$1)*(EnemyInfoCasual!L26+1)*EnemyInfoCasual!H26</f>
        <v>4341.6000000000004</v>
      </c>
      <c r="E36">
        <f>(B36+(IF(EnemyInfoCasual!I26=1,PlayerInfo!$B$5,0))+PlayerInfo!$B$6+PlayerInfo!$B$7)*(PlayerInfo!$B$1)*(EnemyInfoCasual!L26+1)*1.2*EnemyInfoCasual!H26</f>
        <v>5209.92</v>
      </c>
      <c r="F36" s="13">
        <f t="shared" si="0"/>
        <v>5.681818181818182E-3</v>
      </c>
      <c r="G36" s="13">
        <f>MIN((($B$4+(IF(EnemyInfoCasual!$C26=1,0.05,0))-($B$4*(IF(EnemyInfoCasual!$C26=1,0.05,0))))*PlayerInfo!$B$3)*EnemyInfoCasual!H26,1)</f>
        <v>0.157</v>
      </c>
      <c r="H36" s="13">
        <f>MIN((($B$5+(IF(EnemyInfoCasual!$C26=1,0.005,0))-($B$5*(IF(EnemyInfoCasual!$C26=1,0.005,0)))))*PlayerInfo!$B$4*EnemyInfoCasual!H26,1)</f>
        <v>1.1990000000000001E-2</v>
      </c>
      <c r="I36" s="13">
        <f>MIN((($B$6+(IF(EnemyInfoCasual!$C26=1,0.005,0))-($B$6*(IF(EnemyInfoCasual!$C26=1,0.005,0)))))*PlayerInfo!$B$4*EnemyInfoCasual!H26,1)</f>
        <v>2.9899999999999999E-2</v>
      </c>
      <c r="J36" s="13">
        <f t="shared" si="1"/>
        <v>0.83289243000000002</v>
      </c>
      <c r="K36" s="14">
        <f t="shared" si="2"/>
        <v>0.81779429999999997</v>
      </c>
      <c r="L36" s="16">
        <f t="shared" si="3"/>
        <v>4360.1839148880008</v>
      </c>
      <c r="M36" s="16">
        <f t="shared" si="4"/>
        <v>5704.3266031439998</v>
      </c>
      <c r="N36" s="16">
        <f>EnemyInfoCasual!F26</f>
        <v>990</v>
      </c>
      <c r="O36" s="16">
        <f>N36*PlayerInfo!$B$10</f>
        <v>990</v>
      </c>
      <c r="P36" s="16">
        <f>N36*PlayerInfo!$B$10*1.2*EnemyInfoCasual!H26</f>
        <v>1188</v>
      </c>
      <c r="Q36" s="16">
        <f>N36*PlayerInfo!$B$10*1.2*1.5*EnemyInfoCasual!H26</f>
        <v>1782</v>
      </c>
      <c r="R36" s="16">
        <f t="shared" si="5"/>
        <v>1032.4456857</v>
      </c>
      <c r="S36" s="16">
        <f t="shared" si="6"/>
        <v>1679.0626511999999</v>
      </c>
      <c r="T36" s="16">
        <f>EnemyInfoCasual!G26</f>
        <v>400</v>
      </c>
      <c r="U36" s="16">
        <f>T36*PlayerInfo!$B$11</f>
        <v>400</v>
      </c>
      <c r="V36" s="16">
        <f>T36*PlayerInfo!$B$11*1.2*EnemyInfoCasual!H26</f>
        <v>480</v>
      </c>
      <c r="W36" s="16">
        <f>T36*PlayerInfo!$B$11*1.2*1.5*EnemyInfoCasual!H26</f>
        <v>720</v>
      </c>
      <c r="X36" s="16">
        <f t="shared" si="7"/>
        <v>417.14977199999998</v>
      </c>
      <c r="Y36" s="16">
        <f t="shared" si="8"/>
        <v>678.40915200000006</v>
      </c>
    </row>
    <row r="37" spans="1:26">
      <c r="A37" s="4" t="s">
        <v>43</v>
      </c>
      <c r="B37">
        <f>EnemyInfoCasual!E27</f>
        <v>790</v>
      </c>
      <c r="C37">
        <f>(B37+(IF(EnemyInfoCasual!I27=1,PlayerInfo!$B$5,0)))*(PlayerInfo!$B$1)*(EnemyInfoCasual!L27+1)</f>
        <v>1279.8000000000002</v>
      </c>
      <c r="D37">
        <f>(B37+(IF(EnemyInfoCasual!I27=1,PlayerInfo!$B$5,0))+PlayerInfo!$B$6)*(PlayerInfo!$B$1)*(EnemyInfoCasual!L27+1)*EnemyInfoCasual!H27</f>
        <v>1279.8000000000002</v>
      </c>
      <c r="E37">
        <f>(B37+(IF(EnemyInfoCasual!I27=1,PlayerInfo!$B$5,0))+PlayerInfo!$B$6+PlayerInfo!$B$7)*(PlayerInfo!$B$1)*(EnemyInfoCasual!L27+1)*1.2*EnemyInfoCasual!H27</f>
        <v>1535.7600000000002</v>
      </c>
      <c r="F37" s="13">
        <f t="shared" ref="F37:F77" si="9">1/176</f>
        <v>5.681818181818182E-3</v>
      </c>
      <c r="G37" s="13">
        <f>MIN((($B$4+(IF(EnemyInfoCasual!$C27=1,0.05,0))-($B$4*(IF(EnemyInfoCasual!$C27=1,0.05,0))))*PlayerInfo!$B$3)*EnemyInfoCasual!H27,1)</f>
        <v>0.157</v>
      </c>
      <c r="H37" s="13">
        <f>MIN((($B$5+(IF(EnemyInfoCasual!$C27=1,0.005,0))-($B$5*(IF(EnemyInfoCasual!$C27=1,0.005,0)))))*PlayerInfo!$B$4*EnemyInfoCasual!H27,1)</f>
        <v>1.1990000000000001E-2</v>
      </c>
      <c r="I37" s="13">
        <f>MIN((($B$6+(IF(EnemyInfoCasual!$C27=1,0.005,0))-($B$6*(IF(EnemyInfoCasual!$C27=1,0.005,0)))))*PlayerInfo!$B$4*EnemyInfoCasual!H27,1)</f>
        <v>2.9899999999999999E-2</v>
      </c>
      <c r="J37" s="13">
        <f t="shared" si="1"/>
        <v>0.83289243000000002</v>
      </c>
      <c r="K37" s="14">
        <f t="shared" si="2"/>
        <v>0.81779429999999997</v>
      </c>
      <c r="L37" s="16">
        <f t="shared" si="3"/>
        <v>1285.2780943140001</v>
      </c>
      <c r="M37" s="16">
        <f t="shared" si="4"/>
        <v>1681.4992598820002</v>
      </c>
      <c r="N37" s="16">
        <f>EnemyInfoCasual!F27</f>
        <v>215</v>
      </c>
      <c r="O37" s="16">
        <f>N37*PlayerInfo!$B$10</f>
        <v>215</v>
      </c>
      <c r="P37" s="16">
        <f>N37*PlayerInfo!$B$10*1.2*EnemyInfoCasual!H27</f>
        <v>258</v>
      </c>
      <c r="Q37" s="16">
        <f>N37*PlayerInfo!$B$10*1.2*1.5*EnemyInfoCasual!H27</f>
        <v>387</v>
      </c>
      <c r="R37" s="16">
        <f t="shared" si="5"/>
        <v>224.21800245</v>
      </c>
      <c r="S37" s="16">
        <f t="shared" si="6"/>
        <v>364.6449192</v>
      </c>
      <c r="T37" s="16">
        <f>EnemyInfoCasual!G27</f>
        <v>100</v>
      </c>
      <c r="U37" s="16">
        <f>T37*PlayerInfo!$B$11</f>
        <v>100</v>
      </c>
      <c r="V37" s="16">
        <f>T37*PlayerInfo!$B$11*1.2*EnemyInfoCasual!H27</f>
        <v>120</v>
      </c>
      <c r="W37" s="16">
        <f>T37*PlayerInfo!$B$11*1.2*1.5*EnemyInfoCasual!H27</f>
        <v>180</v>
      </c>
      <c r="X37" s="16">
        <f t="shared" si="7"/>
        <v>104.287443</v>
      </c>
      <c r="Y37" s="16">
        <f t="shared" si="8"/>
        <v>169.60228800000002</v>
      </c>
    </row>
    <row r="38" spans="1:26">
      <c r="A38" s="4" t="s">
        <v>49</v>
      </c>
      <c r="B38">
        <f>EnemyInfoCasual!E28</f>
        <v>805</v>
      </c>
      <c r="C38">
        <f>(B38+(IF(EnemyInfoCasual!I28=1,PlayerInfo!$B$5,0)))*(PlayerInfo!$B$1)*(EnemyInfoCasual!L28+1)</f>
        <v>1304.1000000000001</v>
      </c>
      <c r="D38">
        <f>(B38+(IF(EnemyInfoCasual!I28=1,PlayerInfo!$B$5,0))+PlayerInfo!$B$6)*(PlayerInfo!$B$1)*(EnemyInfoCasual!L28+1)*EnemyInfoCasual!H28</f>
        <v>1304.1000000000001</v>
      </c>
      <c r="E38">
        <f>(B38+(IF(EnemyInfoCasual!I28=1,PlayerInfo!$B$5,0))+PlayerInfo!$B$6+PlayerInfo!$B$7)*(PlayerInfo!$B$1)*(EnemyInfoCasual!L28+1)*1.2*EnemyInfoCasual!H28</f>
        <v>1564.92</v>
      </c>
      <c r="F38" s="13">
        <f t="shared" si="9"/>
        <v>5.681818181818182E-3</v>
      </c>
      <c r="G38" s="13">
        <f>MIN((($B$4+(IF(EnemyInfoCasual!$C28=1,0.05,0))-($B$4*(IF(EnemyInfoCasual!$C28=1,0.05,0))))*PlayerInfo!$B$3)*EnemyInfoCasual!H28,1)</f>
        <v>0.157</v>
      </c>
      <c r="H38" s="13">
        <f>MIN((($B$5+(IF(EnemyInfoCasual!$C28=1,0.005,0))-($B$5*(IF(EnemyInfoCasual!$C28=1,0.005,0)))))*PlayerInfo!$B$4*EnemyInfoCasual!H28,1)</f>
        <v>1.1990000000000001E-2</v>
      </c>
      <c r="I38" s="13">
        <f>MIN((($B$6+(IF(EnemyInfoCasual!$C28=1,0.005,0))-($B$6*(IF(EnemyInfoCasual!$C28=1,0.005,0)))))*PlayerInfo!$B$4*EnemyInfoCasual!H28,1)</f>
        <v>2.9899999999999999E-2</v>
      </c>
      <c r="J38" s="13">
        <f t="shared" si="1"/>
        <v>0.83289243000000002</v>
      </c>
      <c r="K38" s="14">
        <f t="shared" si="2"/>
        <v>0.81779429999999997</v>
      </c>
      <c r="L38" s="16">
        <f t="shared" si="3"/>
        <v>1309.6821087630001</v>
      </c>
      <c r="M38" s="16">
        <f t="shared" si="4"/>
        <v>1713.426461019</v>
      </c>
      <c r="N38" s="16">
        <f>EnemyInfoCasual!F28</f>
        <v>220</v>
      </c>
      <c r="O38" s="16">
        <f>N38*PlayerInfo!$B$10</f>
        <v>220</v>
      </c>
      <c r="P38" s="16">
        <f>N38*PlayerInfo!$B$10*1.2*EnemyInfoCasual!H28</f>
        <v>264</v>
      </c>
      <c r="Q38" s="16">
        <f>N38*PlayerInfo!$B$10*1.2*1.5*EnemyInfoCasual!H28</f>
        <v>396</v>
      </c>
      <c r="R38" s="16">
        <f t="shared" si="5"/>
        <v>229.4323746</v>
      </c>
      <c r="S38" s="16">
        <f t="shared" si="6"/>
        <v>373.12503360000005</v>
      </c>
      <c r="T38" s="16">
        <f>EnemyInfoCasual!G28</f>
        <v>100</v>
      </c>
      <c r="U38" s="16">
        <f>T38*PlayerInfo!$B$11</f>
        <v>100</v>
      </c>
      <c r="V38" s="16">
        <f>T38*PlayerInfo!$B$11*1.2*EnemyInfoCasual!H28</f>
        <v>120</v>
      </c>
      <c r="W38" s="16">
        <f>T38*PlayerInfo!$B$11*1.2*1.5*EnemyInfoCasual!H28</f>
        <v>180</v>
      </c>
      <c r="X38" s="16">
        <f t="shared" si="7"/>
        <v>104.287443</v>
      </c>
      <c r="Y38" s="16">
        <f t="shared" si="8"/>
        <v>169.60228800000002</v>
      </c>
    </row>
    <row r="39" spans="1:26">
      <c r="A39" s="4" t="s">
        <v>50</v>
      </c>
      <c r="B39">
        <f>EnemyInfoCasual!E29</f>
        <v>810</v>
      </c>
      <c r="C39">
        <f>(B39+(IF(EnemyInfoCasual!I29=1,PlayerInfo!$B$5,0)))*(PlayerInfo!$B$1)*(EnemyInfoCasual!L29+1)</f>
        <v>1312.2</v>
      </c>
      <c r="D39">
        <f>(B39+(IF(EnemyInfoCasual!I29=1,PlayerInfo!$B$5,0))+PlayerInfo!$B$6)*(PlayerInfo!$B$1)*(EnemyInfoCasual!L29+1)*EnemyInfoCasual!H29</f>
        <v>1312.2</v>
      </c>
      <c r="E39">
        <f>(B39+(IF(EnemyInfoCasual!I29=1,PlayerInfo!$B$5,0))+PlayerInfo!$B$6+PlayerInfo!$B$7)*(PlayerInfo!$B$1)*(EnemyInfoCasual!L29+1)*1.2*EnemyInfoCasual!H29</f>
        <v>1574.64</v>
      </c>
      <c r="F39" s="13">
        <f t="shared" si="9"/>
        <v>5.681818181818182E-3</v>
      </c>
      <c r="G39" s="13">
        <f>MIN((($B$4+(IF(EnemyInfoCasual!$C29=1,0.05,0))-($B$4*(IF(EnemyInfoCasual!$C29=1,0.05,0))))*PlayerInfo!$B$3)*EnemyInfoCasual!H29,1)</f>
        <v>0.157</v>
      </c>
      <c r="H39" s="13">
        <f>MIN((($B$5+(IF(EnemyInfoCasual!$C29=1,0.005,0))-($B$5*(IF(EnemyInfoCasual!$C29=1,0.005,0)))))*PlayerInfo!$B$4*EnemyInfoCasual!H29,1)</f>
        <v>1.1990000000000001E-2</v>
      </c>
      <c r="I39" s="13">
        <f>MIN((($B$6+(IF(EnemyInfoCasual!$C29=1,0.005,0))-($B$6*(IF(EnemyInfoCasual!$C29=1,0.005,0)))))*PlayerInfo!$B$4*EnemyInfoCasual!H29,1)</f>
        <v>2.9899999999999999E-2</v>
      </c>
      <c r="J39" s="13">
        <f t="shared" si="1"/>
        <v>0.83289243000000002</v>
      </c>
      <c r="K39" s="14">
        <f t="shared" si="2"/>
        <v>0.81779429999999997</v>
      </c>
      <c r="L39" s="16">
        <f t="shared" si="3"/>
        <v>1317.816780246</v>
      </c>
      <c r="M39" s="16">
        <f t="shared" si="4"/>
        <v>1724.0688613980001</v>
      </c>
      <c r="N39" s="16">
        <f>EnemyInfoCasual!F29</f>
        <v>220</v>
      </c>
      <c r="O39" s="16">
        <f>N39*PlayerInfo!$B$10</f>
        <v>220</v>
      </c>
      <c r="P39" s="16">
        <f>N39*PlayerInfo!$B$10*1.2*EnemyInfoCasual!H29</f>
        <v>264</v>
      </c>
      <c r="Q39" s="16">
        <f>N39*PlayerInfo!$B$10*1.2*1.5*EnemyInfoCasual!H29</f>
        <v>396</v>
      </c>
      <c r="R39" s="16">
        <f t="shared" si="5"/>
        <v>229.4323746</v>
      </c>
      <c r="S39" s="16">
        <f t="shared" si="6"/>
        <v>373.12503360000005</v>
      </c>
      <c r="T39" s="16">
        <f>EnemyInfoCasual!G29</f>
        <v>100</v>
      </c>
      <c r="U39" s="16">
        <f>T39*PlayerInfo!$B$11</f>
        <v>100</v>
      </c>
      <c r="V39" s="16">
        <f>T39*PlayerInfo!$B$11*1.2*EnemyInfoCasual!H29</f>
        <v>120</v>
      </c>
      <c r="W39" s="16">
        <f>T39*PlayerInfo!$B$11*1.2*1.5*EnemyInfoCasual!H29</f>
        <v>180</v>
      </c>
      <c r="X39" s="16">
        <f t="shared" si="7"/>
        <v>104.287443</v>
      </c>
      <c r="Y39" s="16">
        <f t="shared" si="8"/>
        <v>169.60228800000002</v>
      </c>
    </row>
    <row r="40" spans="1:26">
      <c r="A40" s="4" t="s">
        <v>52</v>
      </c>
      <c r="B40">
        <f>EnemyInfoCasual!E30</f>
        <v>825</v>
      </c>
      <c r="C40">
        <f>(B40+(IF(EnemyInfoCasual!I30=1,PlayerInfo!$B$5,0)))*(PlayerInfo!$B$1)*(EnemyInfoCasual!L30+1)</f>
        <v>1336.5</v>
      </c>
      <c r="D40">
        <f>(B40+(IF(EnemyInfoCasual!I30=1,PlayerInfo!$B$5,0))+PlayerInfo!$B$6)*(PlayerInfo!$B$1)*(EnemyInfoCasual!L30+1)*EnemyInfoCasual!H30</f>
        <v>1336.5</v>
      </c>
      <c r="E40">
        <f>(B40+(IF(EnemyInfoCasual!I30=1,PlayerInfo!$B$5,0))+PlayerInfo!$B$6+PlayerInfo!$B$7)*(PlayerInfo!$B$1)*(EnemyInfoCasual!L30+1)*1.2*EnemyInfoCasual!H30</f>
        <v>1603.8</v>
      </c>
      <c r="F40" s="13">
        <f t="shared" si="9"/>
        <v>5.681818181818182E-3</v>
      </c>
      <c r="G40" s="13">
        <f>MIN((($B$4+(IF(EnemyInfoCasual!$C30=1,0.05,0))-($B$4*(IF(EnemyInfoCasual!$C30=1,0.05,0))))*PlayerInfo!$B$3)*EnemyInfoCasual!H30,1)</f>
        <v>0.157</v>
      </c>
      <c r="H40" s="13">
        <f>MIN((($B$5+(IF(EnemyInfoCasual!$C30=1,0.005,0))-($B$5*(IF(EnemyInfoCasual!$C30=1,0.005,0)))))*PlayerInfo!$B$4*EnemyInfoCasual!H30,1)</f>
        <v>1.1990000000000001E-2</v>
      </c>
      <c r="I40" s="13">
        <f>MIN((($B$6+(IF(EnemyInfoCasual!$C30=1,0.005,0))-($B$6*(IF(EnemyInfoCasual!$C30=1,0.005,0)))))*PlayerInfo!$B$4*EnemyInfoCasual!H30,1)</f>
        <v>2.9899999999999999E-2</v>
      </c>
      <c r="J40" s="13">
        <f t="shared" si="1"/>
        <v>0.83289243000000002</v>
      </c>
      <c r="K40" s="14">
        <f t="shared" si="2"/>
        <v>0.81779429999999997</v>
      </c>
      <c r="L40" s="16">
        <f t="shared" si="3"/>
        <v>1342.220794695</v>
      </c>
      <c r="M40" s="16">
        <f t="shared" si="4"/>
        <v>1755.9960625350002</v>
      </c>
      <c r="N40" s="16">
        <f>EnemyInfoCasual!F30</f>
        <v>225</v>
      </c>
      <c r="O40" s="16">
        <f>N40*PlayerInfo!$B$10</f>
        <v>225</v>
      </c>
      <c r="P40" s="16">
        <f>N40*PlayerInfo!$B$10*1.2*EnemyInfoCasual!H30</f>
        <v>270</v>
      </c>
      <c r="Q40" s="16">
        <f>N40*PlayerInfo!$B$10*1.2*1.5*EnemyInfoCasual!H30</f>
        <v>405</v>
      </c>
      <c r="R40" s="16">
        <f t="shared" si="5"/>
        <v>234.64674675000003</v>
      </c>
      <c r="S40" s="16">
        <f t="shared" si="6"/>
        <v>381.60514799999999</v>
      </c>
      <c r="T40" s="16">
        <f>EnemyInfoCasual!G30</f>
        <v>100</v>
      </c>
      <c r="U40" s="16">
        <f>T40*PlayerInfo!$B$11</f>
        <v>100</v>
      </c>
      <c r="V40" s="16">
        <f>T40*PlayerInfo!$B$11*1.2*EnemyInfoCasual!H30</f>
        <v>120</v>
      </c>
      <c r="W40" s="16">
        <f>T40*PlayerInfo!$B$11*1.2*1.5*EnemyInfoCasual!H30</f>
        <v>180</v>
      </c>
      <c r="X40" s="16">
        <f t="shared" si="7"/>
        <v>104.287443</v>
      </c>
      <c r="Y40" s="16">
        <f t="shared" si="8"/>
        <v>169.60228800000002</v>
      </c>
    </row>
    <row r="41" spans="1:26">
      <c r="A41" s="4" t="s">
        <v>53</v>
      </c>
      <c r="B41">
        <f>EnemyInfoCasual!E45</f>
        <v>1080</v>
      </c>
      <c r="C41">
        <f>(B41+(IF(EnemyInfoCasual!I45=1,PlayerInfo!$B$5,0)))*(PlayerInfo!$B$1)*(EnemyInfoCasual!L45+1)</f>
        <v>1749.6000000000001</v>
      </c>
      <c r="D41">
        <f>(B41+(IF(EnemyInfoCasual!I45=1,PlayerInfo!$B$5,0))+PlayerInfo!$B$6)*(PlayerInfo!$B$1)*(EnemyInfoCasual!L45+1)*EnemyInfoCasual!H45</f>
        <v>1749.6000000000001</v>
      </c>
      <c r="E41">
        <f>(B41+(IF(EnemyInfoCasual!I45=1,PlayerInfo!$B$5,0))+PlayerInfo!$B$6+PlayerInfo!$B$7)*(PlayerInfo!$B$1)*(EnemyInfoCasual!L45+1)*1.2*EnemyInfoCasual!H45</f>
        <v>2099.52</v>
      </c>
      <c r="F41" s="13">
        <f t="shared" si="9"/>
        <v>5.681818181818182E-3</v>
      </c>
      <c r="G41" s="13">
        <f>MIN((($B$4+(IF(EnemyInfoCasual!$C31=1,0.05,0))-($B$4*(IF(EnemyInfoCasual!$C31=1,0.05,0))))*PlayerInfo!$B$3)*EnemyInfoCasual!H31,1)</f>
        <v>0</v>
      </c>
      <c r="H41" s="13">
        <f>MIN((($B$5+(IF(EnemyInfoCasual!$C31=1,0.005,0))-($B$5*(IF(EnemyInfoCasual!$C31=1,0.005,0)))))*PlayerInfo!$B$4*EnemyInfoCasual!H31,1)</f>
        <v>0</v>
      </c>
      <c r="I41" s="13">
        <f>MIN((($B$6+(IF(EnemyInfoCasual!$C31=1,0.005,0))-($B$6*(IF(EnemyInfoCasual!$C31=1,0.005,0)))))*PlayerInfo!$B$4*EnemyInfoCasual!H31,1)</f>
        <v>0</v>
      </c>
      <c r="J41" s="13">
        <f t="shared" si="1"/>
        <v>1</v>
      </c>
      <c r="K41" s="14">
        <f t="shared" si="2"/>
        <v>1</v>
      </c>
      <c r="L41" s="16">
        <f>(J41*C41)+L43</f>
        <v>3140.6288235930006</v>
      </c>
      <c r="M41" s="16">
        <f>((K41*C41)*1.3)+M43</f>
        <v>4094.3304648090007</v>
      </c>
      <c r="N41" s="16">
        <f>EnemyInfoCasual!F31</f>
        <v>135</v>
      </c>
      <c r="O41" s="16">
        <f>N41*PlayerInfo!$B$10</f>
        <v>135</v>
      </c>
      <c r="P41" s="16">
        <f>N41*PlayerInfo!$B$10*1.2*EnemyInfoCasual!H31</f>
        <v>0</v>
      </c>
      <c r="Q41" s="16">
        <f>N41*PlayerInfo!$B$10*1.2*1.5*EnemyInfoCasual!H31</f>
        <v>0</v>
      </c>
      <c r="R41" s="16">
        <f>(J41*O41)+(G41*P41)+(H41*Q41)+R43</f>
        <v>380.07549104999998</v>
      </c>
      <c r="S41" s="16">
        <f>((K41*O41)+(G41*P41)+(I41*Q41))*1.6+S43</f>
        <v>614.56537679999997</v>
      </c>
      <c r="T41" s="16">
        <f>EnemyInfoCasual!G31</f>
        <v>100</v>
      </c>
      <c r="U41" s="16">
        <f>T41*PlayerInfo!$B$11</f>
        <v>100</v>
      </c>
      <c r="V41" s="16">
        <f>T41*PlayerInfo!$B$11*1.2*EnemyInfoCasual!H31</f>
        <v>0</v>
      </c>
      <c r="W41" s="16">
        <f>T41*PlayerInfo!$B$11*1.2*1.5*EnemyInfoCasual!H31</f>
        <v>0</v>
      </c>
      <c r="X41" s="16">
        <f>(J41*U41)+(G41*V41)+(H41*W41)+X43</f>
        <v>204.287443</v>
      </c>
      <c r="Y41" s="16">
        <f>((K41*U41)+(G41*V41)+(I41*W41))*1.6+Y43</f>
        <v>329.60228800000004</v>
      </c>
      <c r="Z41" t="s">
        <v>628</v>
      </c>
    </row>
    <row r="42" spans="1:26">
      <c r="A42" s="4" t="s">
        <v>54</v>
      </c>
      <c r="B42">
        <f>EnemyInfoCasual!E46</f>
        <v>1090</v>
      </c>
      <c r="C42">
        <f>(B42+(IF(EnemyInfoCasual!I46=1,PlayerInfo!$B$5,0)))*(PlayerInfo!$B$1)*(EnemyInfoCasual!L46+1)</f>
        <v>1765.8000000000002</v>
      </c>
      <c r="D42">
        <f>(B42+(IF(EnemyInfoCasual!I46=1,PlayerInfo!$B$5,0))+PlayerInfo!$B$6)*(PlayerInfo!$B$1)*(EnemyInfoCasual!L46+1)*EnemyInfoCasual!H46</f>
        <v>1765.8000000000002</v>
      </c>
      <c r="E42">
        <f>(B42+(IF(EnemyInfoCasual!I46=1,PlayerInfo!$B$5,0))+PlayerInfo!$B$6+PlayerInfo!$B$7)*(PlayerInfo!$B$1)*(EnemyInfoCasual!L46+1)*1.2*EnemyInfoCasual!H46</f>
        <v>2118.96</v>
      </c>
      <c r="F42" s="13">
        <f t="shared" si="9"/>
        <v>5.681818181818182E-3</v>
      </c>
      <c r="G42" s="13">
        <f>MIN((($B$4+(IF(EnemyInfoCasual!$C32=1,0.05,0))-($B$4*(IF(EnemyInfoCasual!$C32=1,0.05,0))))*PlayerInfo!$B$3)*EnemyInfoCasual!H32,1)</f>
        <v>0</v>
      </c>
      <c r="H42" s="13">
        <f>MIN((($B$5+(IF(EnemyInfoCasual!$C32=1,0.005,0))-($B$5*(IF(EnemyInfoCasual!$C32=1,0.005,0)))))*PlayerInfo!$B$4*EnemyInfoCasual!H32,1)</f>
        <v>0</v>
      </c>
      <c r="I42" s="13">
        <f>MIN((($B$6+(IF(EnemyInfoCasual!$C32=1,0.005,0))-($B$6*(IF(EnemyInfoCasual!$C32=1,0.005,0)))))*PlayerInfo!$B$4*EnemyInfoCasual!H32,1)</f>
        <v>0</v>
      </c>
      <c r="J42" s="13">
        <f t="shared" si="1"/>
        <v>1</v>
      </c>
      <c r="K42" s="14">
        <f t="shared" si="2"/>
        <v>1</v>
      </c>
      <c r="L42" s="16">
        <f>(J42*C42)+L44</f>
        <v>3173.0981665590007</v>
      </c>
      <c r="M42" s="16">
        <f>((K42*C42)*1.3)+M44</f>
        <v>4136.6752655670007</v>
      </c>
      <c r="N42" s="16">
        <f>EnemyInfoCasual!F32</f>
        <v>140</v>
      </c>
      <c r="O42" s="16">
        <f>N42*PlayerInfo!$B$10</f>
        <v>140</v>
      </c>
      <c r="P42" s="16">
        <f>N42*PlayerInfo!$B$10*1.2*EnemyInfoCasual!H32</f>
        <v>0</v>
      </c>
      <c r="Q42" s="16">
        <f>N42*PlayerInfo!$B$10*1.2*1.5*EnemyInfoCasual!H32</f>
        <v>0</v>
      </c>
      <c r="R42" s="16">
        <f>(J42*O42)+(G42*P42)+(H42*Q42)+R44</f>
        <v>390.28986320000001</v>
      </c>
      <c r="S42" s="16">
        <f>((K42*O42)+(G42*P42)+(I42*Q42))*1.6+S44</f>
        <v>631.04549120000001</v>
      </c>
      <c r="T42" s="16">
        <f>EnemyInfoCasual!G32</f>
        <v>100</v>
      </c>
      <c r="U42" s="16">
        <f>T42*PlayerInfo!$B$11</f>
        <v>100</v>
      </c>
      <c r="V42" s="16">
        <f>T42*PlayerInfo!$B$11*1.2*EnemyInfoCasual!H32</f>
        <v>0</v>
      </c>
      <c r="W42" s="16">
        <f>T42*PlayerInfo!$B$11*1.2*1.5*EnemyInfoCasual!H32</f>
        <v>0</v>
      </c>
      <c r="X42" s="16">
        <f>(J42*U42)+(G42*V42)+(H42*W42)+X44</f>
        <v>204.287443</v>
      </c>
      <c r="Y42" s="16">
        <f>((K42*U42)+(G42*V42)+(I42*W42))*1.6+Y44</f>
        <v>329.60228800000004</v>
      </c>
      <c r="Z42" t="s">
        <v>629</v>
      </c>
    </row>
    <row r="43" spans="1:26">
      <c r="A43" s="4" t="s">
        <v>55</v>
      </c>
      <c r="B43">
        <f>EnemyInfoCasual!E33</f>
        <v>855</v>
      </c>
      <c r="C43">
        <f>(B43+(IF(EnemyInfoCasual!I33=1,PlayerInfo!$B$5,0)))*(PlayerInfo!$B$1)*(EnemyInfoCasual!L33+1)</f>
        <v>1385.1000000000001</v>
      </c>
      <c r="D43">
        <f>(B43+(IF(EnemyInfoCasual!I33=1,PlayerInfo!$B$5,0))+PlayerInfo!$B$6)*(PlayerInfo!$B$1)*(EnemyInfoCasual!L33+1)*EnemyInfoCasual!H33</f>
        <v>1385.1000000000001</v>
      </c>
      <c r="E43">
        <f>(B43+(IF(EnemyInfoCasual!I33=1,PlayerInfo!$B$5,0))+PlayerInfo!$B$6+PlayerInfo!$B$7)*(PlayerInfo!$B$1)*(EnemyInfoCasual!L33+1)*1.2*EnemyInfoCasual!H33</f>
        <v>1662.1200000000001</v>
      </c>
      <c r="F43" s="13">
        <f t="shared" si="9"/>
        <v>5.681818181818182E-3</v>
      </c>
      <c r="G43" s="13">
        <f>MIN((($B$4+(IF(EnemyInfoCasual!$C33=1,0.05,0))-($B$4*(IF(EnemyInfoCasual!$C33=1,0.05,0))))*PlayerInfo!$B$3)*EnemyInfoCasual!H33,1)</f>
        <v>0.157</v>
      </c>
      <c r="H43" s="13">
        <f>MIN((($B$5+(IF(EnemyInfoCasual!$C33=1,0.005,0))-($B$5*(IF(EnemyInfoCasual!$C33=1,0.005,0)))))*PlayerInfo!$B$4*EnemyInfoCasual!H33,1)</f>
        <v>1.1990000000000001E-2</v>
      </c>
      <c r="I43" s="13">
        <f>MIN((($B$6+(IF(EnemyInfoCasual!$C33=1,0.005,0))-($B$6*(IF(EnemyInfoCasual!$C33=1,0.005,0)))))*PlayerInfo!$B$4*EnemyInfoCasual!H33,1)</f>
        <v>2.9899999999999999E-2</v>
      </c>
      <c r="J43" s="13">
        <f t="shared" si="1"/>
        <v>0.83289243000000002</v>
      </c>
      <c r="K43" s="14">
        <f t="shared" si="2"/>
        <v>0.81779429999999997</v>
      </c>
      <c r="L43" s="16">
        <f>(J43*C43)+(G43*D43)+(H43*E43)</f>
        <v>1391.0288235930002</v>
      </c>
      <c r="M43" s="16">
        <f t="shared" si="4"/>
        <v>1819.8504648090004</v>
      </c>
      <c r="N43" s="16">
        <f>EnemyInfoCasual!F33</f>
        <v>235</v>
      </c>
      <c r="O43" s="16">
        <f>N43*PlayerInfo!$B$10</f>
        <v>235</v>
      </c>
      <c r="P43" s="16">
        <f>N43*PlayerInfo!$B$10*1.2*EnemyInfoCasual!H33</f>
        <v>282</v>
      </c>
      <c r="Q43" s="16">
        <f>N43*PlayerInfo!$B$10*1.2*1.5*EnemyInfoCasual!H33</f>
        <v>423</v>
      </c>
      <c r="R43" s="16">
        <f t="shared" si="5"/>
        <v>245.07549104999998</v>
      </c>
      <c r="S43" s="16">
        <f t="shared" si="6"/>
        <v>398.56537680000002</v>
      </c>
      <c r="T43" s="16">
        <f>EnemyInfoCasual!G33</f>
        <v>100</v>
      </c>
      <c r="U43" s="16">
        <f>T43*PlayerInfo!$B$11</f>
        <v>100</v>
      </c>
      <c r="V43" s="16">
        <f>T43*PlayerInfo!$B$11*1.2*EnemyInfoCasual!H33</f>
        <v>120</v>
      </c>
      <c r="W43" s="16">
        <f>T43*PlayerInfo!$B$11*1.2*1.5*EnemyInfoCasual!H33</f>
        <v>180</v>
      </c>
      <c r="X43" s="16">
        <f t="shared" si="7"/>
        <v>104.287443</v>
      </c>
      <c r="Y43" s="16">
        <f t="shared" si="8"/>
        <v>169.60228800000002</v>
      </c>
    </row>
    <row r="44" spans="1:26">
      <c r="A44" s="4" t="s">
        <v>56</v>
      </c>
      <c r="B44">
        <f>EnemyInfoCasual!E34</f>
        <v>865</v>
      </c>
      <c r="C44">
        <f>(B44+(IF(EnemyInfoCasual!I34=1,PlayerInfo!$B$5,0)))*(PlayerInfo!$B$1)*(EnemyInfoCasual!L34+1)</f>
        <v>1401.3000000000002</v>
      </c>
      <c r="D44">
        <f>(B44+(IF(EnemyInfoCasual!I34=1,PlayerInfo!$B$5,0))+PlayerInfo!$B$6)*(PlayerInfo!$B$1)*(EnemyInfoCasual!L34+1)*EnemyInfoCasual!H34</f>
        <v>1401.3000000000002</v>
      </c>
      <c r="E44">
        <f>(B44+(IF(EnemyInfoCasual!I34=1,PlayerInfo!$B$5,0))+PlayerInfo!$B$6+PlayerInfo!$B$7)*(PlayerInfo!$B$1)*(EnemyInfoCasual!L34+1)*1.2*EnemyInfoCasual!H34</f>
        <v>1681.5600000000002</v>
      </c>
      <c r="F44" s="13">
        <f t="shared" si="9"/>
        <v>5.681818181818182E-3</v>
      </c>
      <c r="G44" s="13">
        <f>MIN((($B$4+(IF(EnemyInfoCasual!$C34=1,0.05,0))-($B$4*(IF(EnemyInfoCasual!$C34=1,0.05,0))))*PlayerInfo!$B$3)*EnemyInfoCasual!H34,1)</f>
        <v>0.157</v>
      </c>
      <c r="H44" s="13">
        <f>MIN((($B$5+(IF(EnemyInfoCasual!$C34=1,0.005,0))-($B$5*(IF(EnemyInfoCasual!$C34=1,0.005,0)))))*PlayerInfo!$B$4*EnemyInfoCasual!H34,1)</f>
        <v>1.1990000000000001E-2</v>
      </c>
      <c r="I44" s="13">
        <f>MIN((($B$6+(IF(EnemyInfoCasual!$C34=1,0.005,0))-($B$6*(IF(EnemyInfoCasual!$C34=1,0.005,0)))))*PlayerInfo!$B$4*EnemyInfoCasual!H34,1)</f>
        <v>2.9899999999999999E-2</v>
      </c>
      <c r="J44" s="13">
        <f t="shared" si="1"/>
        <v>0.83289243000000002</v>
      </c>
      <c r="K44" s="14">
        <f t="shared" si="2"/>
        <v>0.81779429999999997</v>
      </c>
      <c r="L44" s="16">
        <f t="shared" si="3"/>
        <v>1407.2981665590003</v>
      </c>
      <c r="M44" s="16">
        <f t="shared" si="4"/>
        <v>1841.1352655670003</v>
      </c>
      <c r="N44" s="16">
        <f>EnemyInfoCasual!F34</f>
        <v>240</v>
      </c>
      <c r="O44" s="16">
        <f>N44*PlayerInfo!$B$10</f>
        <v>240</v>
      </c>
      <c r="P44" s="16">
        <f>N44*PlayerInfo!$B$10*1.2*EnemyInfoCasual!H34</f>
        <v>288</v>
      </c>
      <c r="Q44" s="16">
        <f>N44*PlayerInfo!$B$10*1.2*1.5*EnemyInfoCasual!H34</f>
        <v>432</v>
      </c>
      <c r="R44" s="16">
        <f t="shared" si="5"/>
        <v>250.28986320000001</v>
      </c>
      <c r="S44" s="16">
        <f t="shared" si="6"/>
        <v>407.04549120000001</v>
      </c>
      <c r="T44" s="16">
        <f>EnemyInfoCasual!G34</f>
        <v>100</v>
      </c>
      <c r="U44" s="16">
        <f>T44*PlayerInfo!$B$11</f>
        <v>100</v>
      </c>
      <c r="V44" s="16">
        <f>T44*PlayerInfo!$B$11*1.2*EnemyInfoCasual!H34</f>
        <v>120</v>
      </c>
      <c r="W44" s="16">
        <f>T44*PlayerInfo!$B$11*1.2*1.5*EnemyInfoCasual!H34</f>
        <v>180</v>
      </c>
      <c r="X44" s="16">
        <f t="shared" si="7"/>
        <v>104.287443</v>
      </c>
      <c r="Y44" s="16">
        <f t="shared" si="8"/>
        <v>169.60228800000002</v>
      </c>
    </row>
    <row r="45" spans="1:26">
      <c r="A45" s="4" t="s">
        <v>57</v>
      </c>
      <c r="B45">
        <f>EnemyInfoCasual!E35</f>
        <v>875</v>
      </c>
      <c r="C45">
        <f>(B45+(IF(EnemyInfoCasual!I35=1,PlayerInfo!$B$5,0)))*(PlayerInfo!$B$1)*(EnemyInfoCasual!L35+1)</f>
        <v>1417.5</v>
      </c>
      <c r="D45">
        <f>(B45+(IF(EnemyInfoCasual!I35=1,PlayerInfo!$B$5,0))+PlayerInfo!$B$6)*(PlayerInfo!$B$1)*(EnemyInfoCasual!L35+1)*EnemyInfoCasual!H35</f>
        <v>1417.5</v>
      </c>
      <c r="E45">
        <f>(B45+(IF(EnemyInfoCasual!I35=1,PlayerInfo!$B$5,0))+PlayerInfo!$B$6+PlayerInfo!$B$7)*(PlayerInfo!$B$1)*(EnemyInfoCasual!L35+1)*1.2*EnemyInfoCasual!H35</f>
        <v>1701</v>
      </c>
      <c r="F45" s="13">
        <f t="shared" si="9"/>
        <v>5.681818181818182E-3</v>
      </c>
      <c r="G45" s="13">
        <f>MIN((($B$4+(IF(EnemyInfoCasual!$C35=1,0.05,0))-($B$4*(IF(EnemyInfoCasual!$C35=1,0.05,0))))*PlayerInfo!$B$3)*EnemyInfoCasual!H35,1)</f>
        <v>0.157</v>
      </c>
      <c r="H45" s="13">
        <f>MIN((($B$5+(IF(EnemyInfoCasual!$C35=1,0.005,0))-($B$5*(IF(EnemyInfoCasual!$C35=1,0.005,0)))))*PlayerInfo!$B$4*EnemyInfoCasual!H35,1)</f>
        <v>1.1990000000000001E-2</v>
      </c>
      <c r="I45" s="13">
        <f>MIN((($B$6+(IF(EnemyInfoCasual!$C35=1,0.005,0))-($B$6*(IF(EnemyInfoCasual!$C35=1,0.005,0)))))*PlayerInfo!$B$4*EnemyInfoCasual!H35,1)</f>
        <v>2.9899999999999999E-2</v>
      </c>
      <c r="J45" s="13">
        <f t="shared" si="1"/>
        <v>0.83289243000000002</v>
      </c>
      <c r="K45" s="14">
        <f t="shared" si="2"/>
        <v>0.81779429999999997</v>
      </c>
      <c r="L45" s="16">
        <f t="shared" si="3"/>
        <v>1423.5675095250001</v>
      </c>
      <c r="M45" s="16">
        <f t="shared" si="4"/>
        <v>1862.4200663249999</v>
      </c>
      <c r="N45" s="16">
        <f>EnemyInfoCasual!F35</f>
        <v>240</v>
      </c>
      <c r="O45" s="16">
        <f>N45*PlayerInfo!$B$10</f>
        <v>240</v>
      </c>
      <c r="P45" s="16">
        <f>N45*PlayerInfo!$B$10*1.2*EnemyInfoCasual!H35</f>
        <v>288</v>
      </c>
      <c r="Q45" s="16">
        <f>N45*PlayerInfo!$B$10*1.2*1.5*EnemyInfoCasual!H35</f>
        <v>432</v>
      </c>
      <c r="R45" s="16">
        <f t="shared" si="5"/>
        <v>250.28986320000001</v>
      </c>
      <c r="S45" s="16">
        <f t="shared" si="6"/>
        <v>407.04549120000001</v>
      </c>
      <c r="T45" s="16">
        <f>EnemyInfoCasual!G35</f>
        <v>100</v>
      </c>
      <c r="U45" s="16">
        <f>T45*PlayerInfo!$B$11</f>
        <v>100</v>
      </c>
      <c r="V45" s="16">
        <f>T45*PlayerInfo!$B$11*1.2*EnemyInfoCasual!H35</f>
        <v>120</v>
      </c>
      <c r="W45" s="16">
        <f>T45*PlayerInfo!$B$11*1.2*1.5*EnemyInfoCasual!H35</f>
        <v>180</v>
      </c>
      <c r="X45" s="16">
        <f t="shared" si="7"/>
        <v>104.287443</v>
      </c>
      <c r="Y45" s="16">
        <f t="shared" si="8"/>
        <v>169.60228800000002</v>
      </c>
    </row>
    <row r="46" spans="1:26">
      <c r="A46" s="4" t="s">
        <v>77</v>
      </c>
      <c r="B46">
        <f>EnemyInfoCasual!E36</f>
        <v>3910</v>
      </c>
      <c r="C46">
        <f>(B46+(IF(EnemyInfoCasual!I36=1,PlayerInfo!$B$5,0)))*(PlayerInfo!$B$1)*(EnemyInfoCasual!L36+1)</f>
        <v>6334.2000000000007</v>
      </c>
      <c r="D46">
        <f>(B46+(IF(EnemyInfoCasual!I36=1,PlayerInfo!$B$5,0))+PlayerInfo!$B$6)*(PlayerInfo!$B$1)*(EnemyInfoCasual!L36+1)*EnemyInfoCasual!H36</f>
        <v>6334.2000000000007</v>
      </c>
      <c r="E46">
        <f>(B46+(IF(EnemyInfoCasual!I36=1,PlayerInfo!$B$5,0))+PlayerInfo!$B$6+PlayerInfo!$B$7)*(PlayerInfo!$B$1)*(EnemyInfoCasual!L36+1)*1.2*EnemyInfoCasual!H36</f>
        <v>7601.0400000000009</v>
      </c>
      <c r="F46" s="13">
        <f t="shared" si="9"/>
        <v>5.681818181818182E-3</v>
      </c>
      <c r="G46" s="13">
        <f>MIN((($B$4+(IF(EnemyInfoCasual!$C36=1,0.05,0))-($B$4*(IF(EnemyInfoCasual!$C36=1,0.05,0))))*PlayerInfo!$B$3)*EnemyInfoCasual!H36,1)</f>
        <v>0.157</v>
      </c>
      <c r="H46" s="13">
        <f>MIN((($B$5+(IF(EnemyInfoCasual!$C36=1,0.005,0))-($B$5*(IF(EnemyInfoCasual!$C36=1,0.005,0)))))*PlayerInfo!$B$4*EnemyInfoCasual!H36,1)</f>
        <v>1.1990000000000001E-2</v>
      </c>
      <c r="I46" s="13">
        <f>MIN((($B$6+(IF(EnemyInfoCasual!$C36=1,0.005,0))-($B$6*(IF(EnemyInfoCasual!$C36=1,0.005,0)))))*PlayerInfo!$B$4*EnemyInfoCasual!H36,1)</f>
        <v>2.9899999999999999E-2</v>
      </c>
      <c r="J46" s="13">
        <f t="shared" si="1"/>
        <v>0.83289243000000002</v>
      </c>
      <c r="K46" s="14">
        <f t="shared" si="2"/>
        <v>0.81779429999999997</v>
      </c>
      <c r="L46" s="16">
        <f t="shared" si="3"/>
        <v>6361.3130997060007</v>
      </c>
      <c r="M46" s="16">
        <f t="shared" si="4"/>
        <v>8322.3570963780003</v>
      </c>
      <c r="N46" s="16">
        <f>EnemyInfoCasual!F36</f>
        <v>1460</v>
      </c>
      <c r="O46" s="16">
        <f>N46*PlayerInfo!$B$10</f>
        <v>1460</v>
      </c>
      <c r="P46" s="16">
        <f>N46*PlayerInfo!$B$10*1.2*EnemyInfoCasual!H36</f>
        <v>1752</v>
      </c>
      <c r="Q46" s="16">
        <f>N46*PlayerInfo!$B$10*1.2*1.5*EnemyInfoCasual!H36</f>
        <v>2628</v>
      </c>
      <c r="R46" s="16">
        <f t="shared" si="5"/>
        <v>1522.5966678000002</v>
      </c>
      <c r="S46" s="16">
        <f t="shared" si="6"/>
        <v>2476.1934048000003</v>
      </c>
      <c r="T46" s="16">
        <f>EnemyInfoCasual!G36</f>
        <v>800</v>
      </c>
      <c r="U46" s="16">
        <f>T46*PlayerInfo!$B$11</f>
        <v>800</v>
      </c>
      <c r="V46" s="16">
        <f>T46*PlayerInfo!$B$11*1.2*EnemyInfoCasual!H36</f>
        <v>960</v>
      </c>
      <c r="W46" s="16">
        <f>T46*PlayerInfo!$B$11*1.2*1.5*EnemyInfoCasual!H36</f>
        <v>1440</v>
      </c>
      <c r="X46" s="16">
        <f t="shared" si="7"/>
        <v>834.29954399999997</v>
      </c>
      <c r="Y46" s="16">
        <f t="shared" si="8"/>
        <v>1356.8183040000001</v>
      </c>
    </row>
    <row r="47" spans="1:26">
      <c r="A47" s="4" t="s">
        <v>59</v>
      </c>
      <c r="B47">
        <f>EnemyInfoCasual!E37</f>
        <v>960</v>
      </c>
      <c r="C47">
        <f>(B47+(IF(EnemyInfoCasual!I37=1,PlayerInfo!$B$5,0)))*(PlayerInfo!$B$1)*(EnemyInfoCasual!L37+1)</f>
        <v>1555.2</v>
      </c>
      <c r="D47">
        <f>(B47+(IF(EnemyInfoCasual!I37=1,PlayerInfo!$B$5,0))+PlayerInfo!$B$6)*(PlayerInfo!$B$1)*(EnemyInfoCasual!L37+1)*EnemyInfoCasual!H37</f>
        <v>1555.2</v>
      </c>
      <c r="E47">
        <f>(B47+(IF(EnemyInfoCasual!I37=1,PlayerInfo!$B$5,0))+PlayerInfo!$B$6+PlayerInfo!$B$7)*(PlayerInfo!$B$1)*(EnemyInfoCasual!L37+1)*1.2*EnemyInfoCasual!H37</f>
        <v>1866.24</v>
      </c>
      <c r="F47" s="13">
        <f t="shared" si="9"/>
        <v>5.681818181818182E-3</v>
      </c>
      <c r="G47" s="13">
        <f>MIN((($B$4+(IF(EnemyInfoCasual!$C37=1,0.05,0))-($B$4*(IF(EnemyInfoCasual!$C37=1,0.05,0))))*PlayerInfo!$B$3)*EnemyInfoCasual!H37,1)</f>
        <v>0.157</v>
      </c>
      <c r="H47" s="13">
        <f>MIN((($B$5+(IF(EnemyInfoCasual!$C37=1,0.005,0))-($B$5*(IF(EnemyInfoCasual!$C37=1,0.005,0)))))*PlayerInfo!$B$4*EnemyInfoCasual!H37,1)</f>
        <v>1.1990000000000001E-2</v>
      </c>
      <c r="I47" s="13">
        <f>MIN((($B$6+(IF(EnemyInfoCasual!$C37=1,0.005,0))-($B$6*(IF(EnemyInfoCasual!$C37=1,0.005,0)))))*PlayerInfo!$B$4*EnemyInfoCasual!H37,1)</f>
        <v>2.9899999999999999E-2</v>
      </c>
      <c r="J47" s="13">
        <f t="shared" si="1"/>
        <v>0.83289243000000002</v>
      </c>
      <c r="K47" s="14">
        <f t="shared" si="2"/>
        <v>0.81779429999999997</v>
      </c>
      <c r="L47" s="16">
        <f t="shared" si="3"/>
        <v>1561.8569247360001</v>
      </c>
      <c r="M47" s="16">
        <f t="shared" si="4"/>
        <v>2043.3408727680005</v>
      </c>
      <c r="N47" s="16">
        <f>EnemyInfoCasual!F37</f>
        <v>265</v>
      </c>
      <c r="O47" s="16">
        <f>N47*PlayerInfo!$B$10</f>
        <v>265</v>
      </c>
      <c r="P47" s="16">
        <f>N47*PlayerInfo!$B$10*1.2*EnemyInfoCasual!H37</f>
        <v>318</v>
      </c>
      <c r="Q47" s="16">
        <f>N47*PlayerInfo!$B$10*1.2*1.5*EnemyInfoCasual!H37</f>
        <v>477</v>
      </c>
      <c r="R47" s="16">
        <f t="shared" si="5"/>
        <v>276.36172395</v>
      </c>
      <c r="S47" s="16">
        <f t="shared" si="6"/>
        <v>449.44606319999997</v>
      </c>
      <c r="T47" s="16">
        <f>EnemyInfoCasual!G37</f>
        <v>100</v>
      </c>
      <c r="U47" s="16">
        <f>T47*PlayerInfo!$B$11</f>
        <v>100</v>
      </c>
      <c r="V47" s="16">
        <f>T47*PlayerInfo!$B$11*1.2*EnemyInfoCasual!H37</f>
        <v>120</v>
      </c>
      <c r="W47" s="16">
        <f>T47*PlayerInfo!$B$11*1.2*1.5*EnemyInfoCasual!H37</f>
        <v>180</v>
      </c>
      <c r="X47" s="16">
        <f t="shared" si="7"/>
        <v>104.287443</v>
      </c>
      <c r="Y47" s="16">
        <f t="shared" si="8"/>
        <v>169.60228800000002</v>
      </c>
    </row>
    <row r="48" spans="1:26">
      <c r="A48" s="4" t="s">
        <v>60</v>
      </c>
      <c r="B48">
        <f>EnemyInfoCasual!E38</f>
        <v>970</v>
      </c>
      <c r="C48">
        <f>(B48+(IF(EnemyInfoCasual!I38=1,PlayerInfo!$B$5,0)))*(PlayerInfo!$B$1)*(EnemyInfoCasual!L38+1)</f>
        <v>1571.4</v>
      </c>
      <c r="D48">
        <f>(B48+(IF(EnemyInfoCasual!I38=1,PlayerInfo!$B$5,0))+PlayerInfo!$B$6)*(PlayerInfo!$B$1)*(EnemyInfoCasual!L38+1)*EnemyInfoCasual!H38</f>
        <v>1571.4</v>
      </c>
      <c r="E48">
        <f>(B48+(IF(EnemyInfoCasual!I38=1,PlayerInfo!$B$5,0))+PlayerInfo!$B$6+PlayerInfo!$B$7)*(PlayerInfo!$B$1)*(EnemyInfoCasual!L38+1)*1.2*EnemyInfoCasual!H38</f>
        <v>1885.68</v>
      </c>
      <c r="F48" s="13">
        <f t="shared" si="9"/>
        <v>5.681818181818182E-3</v>
      </c>
      <c r="G48" s="13">
        <f>MIN((($B$4+(IF(EnemyInfoCasual!$C38=1,0.05,0))-($B$4*(IF(EnemyInfoCasual!$C38=1,0.05,0))))*PlayerInfo!$B$3)*EnemyInfoCasual!H38,1)</f>
        <v>0.157</v>
      </c>
      <c r="H48" s="13">
        <f>MIN((($B$5+(IF(EnemyInfoCasual!$C38=1,0.005,0))-($B$5*(IF(EnemyInfoCasual!$C38=1,0.005,0)))))*PlayerInfo!$B$4*EnemyInfoCasual!H38,1)</f>
        <v>1.1990000000000001E-2</v>
      </c>
      <c r="I48" s="13">
        <f>MIN((($B$6+(IF(EnemyInfoCasual!$C38=1,0.005,0))-($B$6*(IF(EnemyInfoCasual!$C38=1,0.005,0)))))*PlayerInfo!$B$4*EnemyInfoCasual!H38,1)</f>
        <v>2.9899999999999999E-2</v>
      </c>
      <c r="J48" s="13">
        <f t="shared" si="1"/>
        <v>0.83289243000000002</v>
      </c>
      <c r="K48" s="14">
        <f t="shared" si="2"/>
        <v>0.81779429999999997</v>
      </c>
      <c r="L48" s="16">
        <f t="shared" si="3"/>
        <v>1578.1262677020004</v>
      </c>
      <c r="M48" s="16">
        <f t="shared" si="4"/>
        <v>2064.6256735260004</v>
      </c>
      <c r="N48" s="16">
        <f>EnemyInfoCasual!F38</f>
        <v>270</v>
      </c>
      <c r="O48" s="16">
        <f>N48*PlayerInfo!$B$10</f>
        <v>270</v>
      </c>
      <c r="P48" s="16">
        <f>N48*PlayerInfo!$B$10*1.2*EnemyInfoCasual!H38</f>
        <v>324</v>
      </c>
      <c r="Q48" s="16">
        <f>N48*PlayerInfo!$B$10*1.2*1.5*EnemyInfoCasual!H38</f>
        <v>486</v>
      </c>
      <c r="R48" s="16">
        <f t="shared" si="5"/>
        <v>281.57609609999997</v>
      </c>
      <c r="S48" s="16">
        <f t="shared" si="6"/>
        <v>457.92617760000007</v>
      </c>
      <c r="T48" s="16">
        <f>EnemyInfoCasual!G38</f>
        <v>100</v>
      </c>
      <c r="U48" s="16">
        <f>T48*PlayerInfo!$B$11</f>
        <v>100</v>
      </c>
      <c r="V48" s="16">
        <f>T48*PlayerInfo!$B$11*1.2*EnemyInfoCasual!H38</f>
        <v>120</v>
      </c>
      <c r="W48" s="16">
        <f>T48*PlayerInfo!$B$11*1.2*1.5*EnemyInfoCasual!H38</f>
        <v>180</v>
      </c>
      <c r="X48" s="16">
        <f t="shared" si="7"/>
        <v>104.287443</v>
      </c>
      <c r="Y48" s="16">
        <f t="shared" si="8"/>
        <v>169.60228800000002</v>
      </c>
    </row>
    <row r="49" spans="1:26">
      <c r="A49" s="4" t="s">
        <v>61</v>
      </c>
      <c r="B49">
        <f>EnemyInfoCasual!E39</f>
        <v>990</v>
      </c>
      <c r="C49">
        <f>(B49+(IF(EnemyInfoCasual!I39=1,PlayerInfo!$B$5,0)))*(PlayerInfo!$B$1)*(EnemyInfoCasual!L39+1)</f>
        <v>1603.8000000000002</v>
      </c>
      <c r="D49">
        <f>(B49+(IF(EnemyInfoCasual!I39=1,PlayerInfo!$B$5,0))+PlayerInfo!$B$6)*(PlayerInfo!$B$1)*(EnemyInfoCasual!L39+1)*EnemyInfoCasual!H39</f>
        <v>1603.8000000000002</v>
      </c>
      <c r="E49">
        <f>(B49+(IF(EnemyInfoCasual!I39=1,PlayerInfo!$B$5,0))+PlayerInfo!$B$6+PlayerInfo!$B$7)*(PlayerInfo!$B$1)*(EnemyInfoCasual!L39+1)*1.2*EnemyInfoCasual!H39</f>
        <v>1924.5600000000002</v>
      </c>
      <c r="F49" s="13">
        <f t="shared" si="9"/>
        <v>5.681818181818182E-3</v>
      </c>
      <c r="G49" s="13">
        <f>MIN((($B$4+(IF(EnemyInfoCasual!$C39=1,0.05,0))-($B$4*(IF(EnemyInfoCasual!$C39=1,0.05,0))))*PlayerInfo!$B$3)*EnemyInfoCasual!H39,1)</f>
        <v>0.157</v>
      </c>
      <c r="H49" s="13">
        <f>MIN((($B$5+(IF(EnemyInfoCasual!$C39=1,0.005,0))-($B$5*(IF(EnemyInfoCasual!$C39=1,0.005,0)))))*PlayerInfo!$B$4*EnemyInfoCasual!H39,1)</f>
        <v>1.1990000000000001E-2</v>
      </c>
      <c r="I49" s="13">
        <f>MIN((($B$6+(IF(EnemyInfoCasual!$C39=1,0.005,0))-($B$6*(IF(EnemyInfoCasual!$C39=1,0.005,0)))))*PlayerInfo!$B$4*EnemyInfoCasual!H39,1)</f>
        <v>2.9899999999999999E-2</v>
      </c>
      <c r="J49" s="13">
        <f t="shared" si="1"/>
        <v>0.83289243000000002</v>
      </c>
      <c r="K49" s="14">
        <f t="shared" si="2"/>
        <v>0.81779429999999997</v>
      </c>
      <c r="L49" s="16">
        <f t="shared" si="3"/>
        <v>1610.6649536340003</v>
      </c>
      <c r="M49" s="16">
        <f t="shared" si="4"/>
        <v>2107.1952750420005</v>
      </c>
      <c r="N49" s="16">
        <f>EnemyInfoCasual!F39</f>
        <v>275</v>
      </c>
      <c r="O49" s="16">
        <f>N49*PlayerInfo!$B$10</f>
        <v>275</v>
      </c>
      <c r="P49" s="16">
        <f>N49*PlayerInfo!$B$10*1.2*EnemyInfoCasual!H39</f>
        <v>330</v>
      </c>
      <c r="Q49" s="16">
        <f>N49*PlayerInfo!$B$10*1.2*1.5*EnemyInfoCasual!H39</f>
        <v>495</v>
      </c>
      <c r="R49" s="16">
        <f t="shared" si="5"/>
        <v>286.79046825</v>
      </c>
      <c r="S49" s="16">
        <f t="shared" si="6"/>
        <v>466.40629199999995</v>
      </c>
      <c r="T49" s="16">
        <f>EnemyInfoCasual!G39</f>
        <v>100</v>
      </c>
      <c r="U49" s="16">
        <f>T49*PlayerInfo!$B$11</f>
        <v>100</v>
      </c>
      <c r="V49" s="16">
        <f>T49*PlayerInfo!$B$11*1.2*EnemyInfoCasual!H39</f>
        <v>120</v>
      </c>
      <c r="W49" s="16">
        <f>T49*PlayerInfo!$B$11*1.2*1.5*EnemyInfoCasual!H39</f>
        <v>180</v>
      </c>
      <c r="X49" s="16">
        <f t="shared" si="7"/>
        <v>104.287443</v>
      </c>
      <c r="Y49" s="16">
        <f t="shared" si="8"/>
        <v>169.60228800000002</v>
      </c>
    </row>
    <row r="50" spans="1:26">
      <c r="A50" s="4" t="s">
        <v>62</v>
      </c>
      <c r="B50">
        <f>EnemyInfoCasual!E40</f>
        <v>1000</v>
      </c>
      <c r="C50">
        <f>(B50+(IF(EnemyInfoCasual!I40=1,PlayerInfo!$B$5,0)))*(PlayerInfo!$B$1)*(EnemyInfoCasual!L40+1)</f>
        <v>1620</v>
      </c>
      <c r="D50">
        <f>(B50+(IF(EnemyInfoCasual!I40=1,PlayerInfo!$B$5,0))+PlayerInfo!$B$6)*(PlayerInfo!$B$1)*(EnemyInfoCasual!L40+1)*EnemyInfoCasual!H40</f>
        <v>1620</v>
      </c>
      <c r="E50">
        <f>(B50+(IF(EnemyInfoCasual!I40=1,PlayerInfo!$B$5,0))+PlayerInfo!$B$6+PlayerInfo!$B$7)*(PlayerInfo!$B$1)*(EnemyInfoCasual!L40+1)*1.2*EnemyInfoCasual!H40</f>
        <v>1944</v>
      </c>
      <c r="F50" s="13">
        <f t="shared" si="9"/>
        <v>5.681818181818182E-3</v>
      </c>
      <c r="G50" s="13">
        <f>MIN((($B$4+(IF(EnemyInfoCasual!$C40=1,0.05,0))-($B$4*(IF(EnemyInfoCasual!$C40=1,0.05,0))))*PlayerInfo!$B$3)*EnemyInfoCasual!H40,1)</f>
        <v>0.157</v>
      </c>
      <c r="H50" s="13">
        <f>MIN((($B$5+(IF(EnemyInfoCasual!$C40=1,0.005,0))-($B$5*(IF(EnemyInfoCasual!$C40=1,0.005,0)))))*PlayerInfo!$B$4*EnemyInfoCasual!H40,1)</f>
        <v>1.1990000000000001E-2</v>
      </c>
      <c r="I50" s="13">
        <f>MIN((($B$6+(IF(EnemyInfoCasual!$C40=1,0.005,0))-($B$6*(IF(EnemyInfoCasual!$C40=1,0.005,0)))))*PlayerInfo!$B$4*EnemyInfoCasual!H40,1)</f>
        <v>2.9899999999999999E-2</v>
      </c>
      <c r="J50" s="13">
        <f t="shared" si="1"/>
        <v>0.83289243000000002</v>
      </c>
      <c r="K50" s="14">
        <f t="shared" si="2"/>
        <v>0.81779429999999997</v>
      </c>
      <c r="L50" s="16">
        <f t="shared" si="3"/>
        <v>1626.9342965999999</v>
      </c>
      <c r="M50" s="16">
        <f t="shared" si="4"/>
        <v>2128.4800758000001</v>
      </c>
      <c r="N50" s="16">
        <f>EnemyInfoCasual!F40</f>
        <v>280</v>
      </c>
      <c r="O50" s="16">
        <f>N50*PlayerInfo!$B$10</f>
        <v>280</v>
      </c>
      <c r="P50" s="16">
        <f>N50*PlayerInfo!$B$10*1.2*EnemyInfoCasual!H40</f>
        <v>336</v>
      </c>
      <c r="Q50" s="16">
        <f>N50*PlayerInfo!$B$10*1.2*1.5*EnemyInfoCasual!H40</f>
        <v>504</v>
      </c>
      <c r="R50" s="16">
        <f t="shared" si="5"/>
        <v>292.00484039999998</v>
      </c>
      <c r="S50" s="16">
        <f t="shared" si="6"/>
        <v>474.88640639999994</v>
      </c>
      <c r="T50" s="16">
        <f>EnemyInfoCasual!G40</f>
        <v>100</v>
      </c>
      <c r="U50" s="16">
        <f>T50*PlayerInfo!$B$11</f>
        <v>100</v>
      </c>
      <c r="V50" s="16">
        <f>T50*PlayerInfo!$B$11*1.2*EnemyInfoCasual!H40</f>
        <v>120</v>
      </c>
      <c r="W50" s="16">
        <f>T50*PlayerInfo!$B$11*1.2*1.5*EnemyInfoCasual!H40</f>
        <v>180</v>
      </c>
      <c r="X50" s="16">
        <f t="shared" si="7"/>
        <v>104.287443</v>
      </c>
      <c r="Y50" s="16">
        <f t="shared" si="8"/>
        <v>169.60228800000002</v>
      </c>
    </row>
    <row r="51" spans="1:26">
      <c r="A51" s="4" t="s">
        <v>63</v>
      </c>
      <c r="B51">
        <f>EnemyInfoCasual!E41</f>
        <v>1020</v>
      </c>
      <c r="C51">
        <f>(B51+(IF(EnemyInfoCasual!I41=1,PlayerInfo!$B$5,0)))*(PlayerInfo!$B$1)*(EnemyInfoCasual!L41+1)</f>
        <v>1652.4</v>
      </c>
      <c r="D51">
        <f>(B51+(IF(EnemyInfoCasual!I41=1,PlayerInfo!$B$5,0))+PlayerInfo!$B$6)*(PlayerInfo!$B$1)*(EnemyInfoCasual!L41+1)*EnemyInfoCasual!H41</f>
        <v>1652.4</v>
      </c>
      <c r="E51">
        <f>(B51+(IF(EnemyInfoCasual!I41=1,PlayerInfo!$B$5,0))+PlayerInfo!$B$6+PlayerInfo!$B$7)*(PlayerInfo!$B$1)*(EnemyInfoCasual!L41+1)*1.2*EnemyInfoCasual!H41</f>
        <v>1982.88</v>
      </c>
      <c r="F51" s="13">
        <f t="shared" si="9"/>
        <v>5.681818181818182E-3</v>
      </c>
      <c r="G51" s="13">
        <f>MIN((($B$4+(IF(EnemyInfoCasual!$C41=1,0.05,0))-($B$4*(IF(EnemyInfoCasual!$C41=1,0.05,0))))*PlayerInfo!$B$3)*EnemyInfoCasual!H41,1)</f>
        <v>0.157</v>
      </c>
      <c r="H51" s="13">
        <f>MIN((($B$5+(IF(EnemyInfoCasual!$C41=1,0.005,0))-($B$5*(IF(EnemyInfoCasual!$C41=1,0.005,0)))))*PlayerInfo!$B$4*EnemyInfoCasual!H41,1)</f>
        <v>1.1990000000000001E-2</v>
      </c>
      <c r="I51" s="13">
        <f>MIN((($B$6+(IF(EnemyInfoCasual!$C41=1,0.005,0))-($B$6*(IF(EnemyInfoCasual!$C41=1,0.005,0)))))*PlayerInfo!$B$4*EnemyInfoCasual!H41,1)</f>
        <v>2.9899999999999999E-2</v>
      </c>
      <c r="J51" s="13">
        <f t="shared" si="1"/>
        <v>0.83289243000000002</v>
      </c>
      <c r="K51" s="14">
        <f t="shared" si="2"/>
        <v>0.81779429999999997</v>
      </c>
      <c r="L51" s="16">
        <f t="shared" si="3"/>
        <v>1659.4729825320001</v>
      </c>
      <c r="M51" s="16">
        <f t="shared" si="4"/>
        <v>2171.0496773159998</v>
      </c>
      <c r="N51" s="16">
        <f>EnemyInfoCasual!F41</f>
        <v>285</v>
      </c>
      <c r="O51" s="16">
        <f>N51*PlayerInfo!$B$10</f>
        <v>285</v>
      </c>
      <c r="P51" s="16">
        <f>N51*PlayerInfo!$B$10*1.2*EnemyInfoCasual!H41</f>
        <v>342</v>
      </c>
      <c r="Q51" s="16">
        <f>N51*PlayerInfo!$B$10*1.2*1.5*EnemyInfoCasual!H41</f>
        <v>513</v>
      </c>
      <c r="R51" s="16">
        <f t="shared" si="5"/>
        <v>297.21921255000001</v>
      </c>
      <c r="S51" s="16">
        <f t="shared" si="6"/>
        <v>483.36652080000005</v>
      </c>
      <c r="T51" s="16">
        <f>EnemyInfoCasual!G41</f>
        <v>100</v>
      </c>
      <c r="U51" s="16">
        <f>T51*PlayerInfo!$B$11</f>
        <v>100</v>
      </c>
      <c r="V51" s="16">
        <f>T51*PlayerInfo!$B$11*1.2*EnemyInfoCasual!H41</f>
        <v>120</v>
      </c>
      <c r="W51" s="16">
        <f>T51*PlayerInfo!$B$11*1.2*1.5*EnemyInfoCasual!H41</f>
        <v>180</v>
      </c>
      <c r="X51" s="16">
        <f t="shared" si="7"/>
        <v>104.287443</v>
      </c>
      <c r="Y51" s="16">
        <f t="shared" si="8"/>
        <v>169.60228800000002</v>
      </c>
    </row>
    <row r="52" spans="1:26">
      <c r="A52" s="4" t="s">
        <v>64</v>
      </c>
      <c r="B52">
        <f>EnemyInfoCasual!E75</f>
        <v>2620</v>
      </c>
      <c r="C52">
        <f>(B52+(IF(EnemyInfoCasual!I75=1,PlayerInfo!$B$5,0)))*(PlayerInfo!$B$1)*(EnemyInfoCasual!L75+1)</f>
        <v>4244.4000000000005</v>
      </c>
      <c r="D52">
        <f>(B52+(IF(EnemyInfoCasual!I75=1,PlayerInfo!$B$5,0))+PlayerInfo!$B$6)*(PlayerInfo!$B$1)*(EnemyInfoCasual!L75+1)*EnemyInfoCasual!H75</f>
        <v>4244.4000000000005</v>
      </c>
      <c r="E52">
        <f>(B52+(IF(EnemyInfoCasual!I75=1,PlayerInfo!$B$5,0))+PlayerInfo!$B$6+PlayerInfo!$B$7)*(PlayerInfo!$B$1)*(EnemyInfoCasual!L75+1)*1.2*EnemyInfoCasual!H75</f>
        <v>5093.2800000000007</v>
      </c>
      <c r="F52" s="13">
        <f t="shared" si="9"/>
        <v>5.681818181818182E-3</v>
      </c>
      <c r="G52" s="13">
        <f>MIN((($B$4+(IF(EnemyInfoCasual!$C42=1,0.05,0))-($B$4*(IF(EnemyInfoCasual!$C42=1,0.05,0))))*PlayerInfo!$B$3)*EnemyInfoCasual!H42,1)</f>
        <v>0</v>
      </c>
      <c r="H52" s="13">
        <f>MIN((($B$5+(IF(EnemyInfoCasual!$C42=1,0.005,0))-($B$5*(IF(EnemyInfoCasual!$C42=1,0.005,0)))))*PlayerInfo!$B$4*EnemyInfoCasual!H42,1)</f>
        <v>0</v>
      </c>
      <c r="I52" s="13">
        <f>MIN((($B$6+(IF(EnemyInfoCasual!$C42=1,0.005,0))-($B$6*(IF(EnemyInfoCasual!$C42=1,0.005,0)))))*PlayerInfo!$B$4*EnemyInfoCasual!H42,1)</f>
        <v>0</v>
      </c>
      <c r="J52" s="13">
        <f t="shared" si="1"/>
        <v>1</v>
      </c>
      <c r="K52" s="14">
        <f t="shared" si="2"/>
        <v>1</v>
      </c>
      <c r="L52" s="16">
        <f>(J52*C52)+L53</f>
        <v>5952.6810114300006</v>
      </c>
      <c r="M52" s="16">
        <f>((K52*C52)*1.3)+M53</f>
        <v>7752.6240795900012</v>
      </c>
      <c r="N52" s="16">
        <f>EnemyInfoCasual!F42</f>
        <v>170</v>
      </c>
      <c r="O52" s="16">
        <f>N52*PlayerInfo!$B$10</f>
        <v>170</v>
      </c>
      <c r="P52" s="16">
        <f>N52*PlayerInfo!$B$10*1.2*EnemyInfoCasual!H42</f>
        <v>0</v>
      </c>
      <c r="Q52" s="16">
        <f>N52*PlayerInfo!$B$10*1.2*1.5*EnemyInfoCasual!H42</f>
        <v>0</v>
      </c>
      <c r="R52" s="16">
        <f>(J52*O52)+(G52*P52)+(H52*Q52)+R53</f>
        <v>472.43358470000004</v>
      </c>
      <c r="S52" s="16">
        <f>((K52*O52)+(G52*P52)+(I52*Q52))*1.6+S53</f>
        <v>763.84663520000004</v>
      </c>
      <c r="T52" s="16">
        <f>EnemyInfoCasual!G42</f>
        <v>200</v>
      </c>
      <c r="U52" s="16">
        <f>T52*PlayerInfo!$B$11</f>
        <v>200</v>
      </c>
      <c r="V52" s="16">
        <f>T52*PlayerInfo!$B$11*1.2*EnemyInfoCasual!H42</f>
        <v>0</v>
      </c>
      <c r="W52" s="16">
        <f>T52*PlayerInfo!$B$11*1.2*1.5*EnemyInfoCasual!H42</f>
        <v>0</v>
      </c>
      <c r="X52" s="16">
        <f>(J52*U52)+(G52*V52)+(H52*W52)+X53</f>
        <v>408.57488599999999</v>
      </c>
      <c r="Y52" s="16">
        <f>((K52*U52)+(G52*V52)+(I52*W52))*1.6+Y53</f>
        <v>659.20457600000009</v>
      </c>
      <c r="Z52" t="s">
        <v>630</v>
      </c>
    </row>
    <row r="53" spans="1:26">
      <c r="A53" s="4" t="s">
        <v>65</v>
      </c>
      <c r="B53">
        <f>EnemyInfoCasual!E43</f>
        <v>1050</v>
      </c>
      <c r="C53">
        <f>(B53+(IF(EnemyInfoCasual!I43=1,PlayerInfo!$B$5,0)))*(PlayerInfo!$B$1)*(EnemyInfoCasual!L43+1)</f>
        <v>1701</v>
      </c>
      <c r="D53">
        <f>(B53+(IF(EnemyInfoCasual!I43=1,PlayerInfo!$B$5,0))+PlayerInfo!$B$6)*(PlayerInfo!$B$1)*(EnemyInfoCasual!L43+1)*EnemyInfoCasual!H43</f>
        <v>1701</v>
      </c>
      <c r="E53">
        <f>(B53+(IF(EnemyInfoCasual!I43=1,PlayerInfo!$B$5,0))+PlayerInfo!$B$6+PlayerInfo!$B$7)*(PlayerInfo!$B$1)*(EnemyInfoCasual!L43+1)*1.2*EnemyInfoCasual!H43</f>
        <v>2041.1999999999998</v>
      </c>
      <c r="F53" s="13">
        <f t="shared" si="9"/>
        <v>5.681818181818182E-3</v>
      </c>
      <c r="G53" s="13">
        <f>MIN((($B$4+(IF(EnemyInfoCasual!$C43=1,0.05,0))-($B$4*(IF(EnemyInfoCasual!$C43=1,0.05,0))))*PlayerInfo!$B$3)*EnemyInfoCasual!H43,1)</f>
        <v>0.157</v>
      </c>
      <c r="H53" s="13">
        <f>MIN((($B$5+(IF(EnemyInfoCasual!$C43=1,0.005,0))-($B$5*(IF(EnemyInfoCasual!$C43=1,0.005,0)))))*PlayerInfo!$B$4*EnemyInfoCasual!H43,1)</f>
        <v>1.1990000000000001E-2</v>
      </c>
      <c r="I53" s="13">
        <f>MIN((($B$6+(IF(EnemyInfoCasual!$C43=1,0.005,0))-($B$6*(IF(EnemyInfoCasual!$C43=1,0.005,0)))))*PlayerInfo!$B$4*EnemyInfoCasual!H43,1)</f>
        <v>2.9899999999999999E-2</v>
      </c>
      <c r="J53" s="13">
        <f t="shared" si="1"/>
        <v>0.83289243000000002</v>
      </c>
      <c r="K53" s="14">
        <f t="shared" si="2"/>
        <v>0.81779429999999997</v>
      </c>
      <c r="L53" s="16">
        <f t="shared" si="3"/>
        <v>1708.28101143</v>
      </c>
      <c r="M53" s="16">
        <f t="shared" si="4"/>
        <v>2234.90407959</v>
      </c>
      <c r="N53" s="16">
        <f>EnemyInfoCasual!F43</f>
        <v>290</v>
      </c>
      <c r="O53" s="16">
        <f>N53*PlayerInfo!$B$10</f>
        <v>290</v>
      </c>
      <c r="P53" s="16">
        <f>N53*PlayerInfo!$B$10*1.2*EnemyInfoCasual!H43</f>
        <v>348</v>
      </c>
      <c r="Q53" s="16">
        <f>N53*PlayerInfo!$B$10*1.2*1.5*EnemyInfoCasual!H43</f>
        <v>522</v>
      </c>
      <c r="R53" s="16">
        <f t="shared" si="5"/>
        <v>302.43358470000004</v>
      </c>
      <c r="S53" s="16">
        <f t="shared" si="6"/>
        <v>491.84663520000004</v>
      </c>
      <c r="T53" s="16">
        <f>EnemyInfoCasual!G43</f>
        <v>200</v>
      </c>
      <c r="U53" s="16">
        <f>T53*PlayerInfo!$B$11</f>
        <v>200</v>
      </c>
      <c r="V53" s="16">
        <f>T53*PlayerInfo!$B$11*1.2*EnemyInfoCasual!H43</f>
        <v>240</v>
      </c>
      <c r="W53" s="16">
        <f>T53*PlayerInfo!$B$11*1.2*1.5*EnemyInfoCasual!H43</f>
        <v>360</v>
      </c>
      <c r="X53" s="16">
        <f t="shared" si="7"/>
        <v>208.57488599999999</v>
      </c>
      <c r="Y53" s="16">
        <f>((K53*U53)+(G53*V53)+(I53*W53))*1.6</f>
        <v>339.20457600000003</v>
      </c>
    </row>
    <row r="54" spans="1:26">
      <c r="A54" s="4" t="s">
        <v>66</v>
      </c>
      <c r="B54">
        <f>EnemyInfoCasual!E44</f>
        <v>1060</v>
      </c>
      <c r="C54">
        <f>(B54+(IF(EnemyInfoCasual!I44=1,PlayerInfo!$B$5,0)))*(PlayerInfo!$B$1)*(EnemyInfoCasual!L44+1)</f>
        <v>1717.2</v>
      </c>
      <c r="D54">
        <f>(B54+(IF(EnemyInfoCasual!I44=1,PlayerInfo!$B$5,0))+PlayerInfo!$B$6)*(PlayerInfo!$B$1)*(EnemyInfoCasual!L44+1)*EnemyInfoCasual!H44</f>
        <v>1717.2</v>
      </c>
      <c r="E54">
        <f>(B54+(IF(EnemyInfoCasual!I44=1,PlayerInfo!$B$5,0))+PlayerInfo!$B$6+PlayerInfo!$B$7)*(PlayerInfo!$B$1)*(EnemyInfoCasual!L44+1)*1.2*EnemyInfoCasual!H44</f>
        <v>2060.64</v>
      </c>
      <c r="F54" s="13">
        <f t="shared" si="9"/>
        <v>5.681818181818182E-3</v>
      </c>
      <c r="G54" s="13">
        <f>MIN((($B$4+(IF(EnemyInfoCasual!$C44=1,0.05,0))-($B$4*(IF(EnemyInfoCasual!$C44=1,0.05,0))))*PlayerInfo!$B$3)*EnemyInfoCasual!H44,1)</f>
        <v>0.157</v>
      </c>
      <c r="H54" s="13">
        <f>MIN((($B$5+(IF(EnemyInfoCasual!$C44=1,0.005,0))-($B$5*(IF(EnemyInfoCasual!$C44=1,0.005,0)))))*PlayerInfo!$B$4*EnemyInfoCasual!H44,1)</f>
        <v>1.1990000000000001E-2</v>
      </c>
      <c r="I54" s="13">
        <f>MIN((($B$6+(IF(EnemyInfoCasual!$C44=1,0.005,0))-($B$6*(IF(EnemyInfoCasual!$C44=1,0.005,0)))))*PlayerInfo!$B$4*EnemyInfoCasual!H44,1)</f>
        <v>2.9899999999999999E-2</v>
      </c>
      <c r="J54" s="13">
        <f t="shared" si="1"/>
        <v>0.83289243000000002</v>
      </c>
      <c r="K54" s="14">
        <f t="shared" si="2"/>
        <v>0.81779429999999997</v>
      </c>
      <c r="L54" s="16">
        <f t="shared" si="3"/>
        <v>1724.5503543960001</v>
      </c>
      <c r="M54" s="16">
        <f t="shared" si="4"/>
        <v>2256.1888803480001</v>
      </c>
      <c r="N54" s="16">
        <f>EnemyInfoCasual!F44</f>
        <v>295</v>
      </c>
      <c r="O54" s="16">
        <f>N54*PlayerInfo!$B$10</f>
        <v>295</v>
      </c>
      <c r="P54" s="16">
        <f>N54*PlayerInfo!$B$10*1.2*EnemyInfoCasual!H44</f>
        <v>354</v>
      </c>
      <c r="Q54" s="16">
        <f>N54*PlayerInfo!$B$10*1.2*1.5*EnemyInfoCasual!H44</f>
        <v>531</v>
      </c>
      <c r="R54" s="16">
        <f t="shared" si="5"/>
        <v>307.64795685000001</v>
      </c>
      <c r="S54" s="16">
        <f t="shared" si="6"/>
        <v>500.32674959999997</v>
      </c>
      <c r="T54" s="16">
        <f>EnemyInfoCasual!G44</f>
        <v>200</v>
      </c>
      <c r="U54" s="16">
        <f>T54*PlayerInfo!$B$11</f>
        <v>200</v>
      </c>
      <c r="V54" s="16">
        <f>T54*PlayerInfo!$B$11*1.2*EnemyInfoCasual!H44</f>
        <v>240</v>
      </c>
      <c r="W54" s="16">
        <f>T54*PlayerInfo!$B$11*1.2*1.5*EnemyInfoCasual!H44</f>
        <v>360</v>
      </c>
      <c r="X54" s="16">
        <f t="shared" si="7"/>
        <v>208.57488599999999</v>
      </c>
      <c r="Y54" s="16">
        <f t="shared" si="8"/>
        <v>339.20457600000003</v>
      </c>
    </row>
    <row r="55" spans="1:26">
      <c r="A55" s="4" t="s">
        <v>67</v>
      </c>
      <c r="B55">
        <f>EnemyInfoCasual!E45</f>
        <v>1080</v>
      </c>
      <c r="C55">
        <f>(B55+(IF(EnemyInfoCasual!I45=1,PlayerInfo!$B$5,0)))*(PlayerInfo!$B$1)*(EnemyInfoCasual!L45+1)</f>
        <v>1749.6000000000001</v>
      </c>
      <c r="D55">
        <f>(B55+(IF(EnemyInfoCasual!I45=1,PlayerInfo!$B$5,0))+PlayerInfo!$B$6)*(PlayerInfo!$B$1)*(EnemyInfoCasual!L45+1)*EnemyInfoCasual!H45</f>
        <v>1749.6000000000001</v>
      </c>
      <c r="E55">
        <f>(B55+(IF(EnemyInfoCasual!I45=1,PlayerInfo!$B$5,0))+PlayerInfo!$B$6+PlayerInfo!$B$7)*(PlayerInfo!$B$1)*(EnemyInfoCasual!L45+1)*1.2*EnemyInfoCasual!H45</f>
        <v>2099.52</v>
      </c>
      <c r="F55" s="13">
        <f t="shared" si="9"/>
        <v>5.681818181818182E-3</v>
      </c>
      <c r="G55" s="13">
        <f>MIN((($B$4+(IF(EnemyInfoCasual!$C45=1,0.05,0))-($B$4*(IF(EnemyInfoCasual!$C45=1,0.05,0))))*PlayerInfo!$B$3)*EnemyInfoCasual!H45,1)</f>
        <v>0.157</v>
      </c>
      <c r="H55" s="13">
        <f>MIN((($B$5+(IF(EnemyInfoCasual!$C45=1,0.005,0))-($B$5*(IF(EnemyInfoCasual!$C45=1,0.005,0)))))*PlayerInfo!$B$4*EnemyInfoCasual!H45,1)</f>
        <v>1.1990000000000001E-2</v>
      </c>
      <c r="I55" s="13">
        <f>MIN((($B$6+(IF(EnemyInfoCasual!$C45=1,0.005,0))-($B$6*(IF(EnemyInfoCasual!$C45=1,0.005,0)))))*PlayerInfo!$B$4*EnemyInfoCasual!H45,1)</f>
        <v>2.9899999999999999E-2</v>
      </c>
      <c r="J55" s="13">
        <f t="shared" si="1"/>
        <v>0.83289243000000002</v>
      </c>
      <c r="K55" s="14">
        <f t="shared" si="2"/>
        <v>0.81779429999999997</v>
      </c>
      <c r="L55" s="16">
        <f t="shared" si="3"/>
        <v>1757.0890403280002</v>
      </c>
      <c r="M55" s="16">
        <f t="shared" si="4"/>
        <v>2298.7584818640003</v>
      </c>
      <c r="N55" s="16">
        <f>EnemyInfoCasual!F45</f>
        <v>300</v>
      </c>
      <c r="O55" s="16">
        <f>N55*PlayerInfo!$B$10</f>
        <v>300</v>
      </c>
      <c r="P55" s="16">
        <f>N55*PlayerInfo!$B$10*1.2*EnemyInfoCasual!H45</f>
        <v>360</v>
      </c>
      <c r="Q55" s="16">
        <f>N55*PlayerInfo!$B$10*1.2*1.5*EnemyInfoCasual!H45</f>
        <v>540</v>
      </c>
      <c r="R55" s="16">
        <f t="shared" si="5"/>
        <v>312.86232899999999</v>
      </c>
      <c r="S55" s="16">
        <f t="shared" si="6"/>
        <v>508.80686400000008</v>
      </c>
      <c r="T55" s="16">
        <f>EnemyInfoCasual!G45</f>
        <v>200</v>
      </c>
      <c r="U55" s="16">
        <f>T55*PlayerInfo!$B$11</f>
        <v>200</v>
      </c>
      <c r="V55" s="16">
        <f>T55*PlayerInfo!$B$11*1.2*EnemyInfoCasual!H45</f>
        <v>240</v>
      </c>
      <c r="W55" s="16">
        <f>T55*PlayerInfo!$B$11*1.2*1.5*EnemyInfoCasual!H45</f>
        <v>360</v>
      </c>
      <c r="X55" s="16">
        <f t="shared" si="7"/>
        <v>208.57488599999999</v>
      </c>
      <c r="Y55" s="16">
        <f t="shared" si="8"/>
        <v>339.20457600000003</v>
      </c>
    </row>
    <row r="56" spans="1:26">
      <c r="A56" s="4" t="s">
        <v>68</v>
      </c>
      <c r="B56">
        <f>EnemyInfoCasual!E46</f>
        <v>1090</v>
      </c>
      <c r="C56">
        <f>(B56+(IF(EnemyInfoCasual!I46=1,PlayerInfo!$B$5,0)))*(PlayerInfo!$B$1)*(EnemyInfoCasual!L46+1)</f>
        <v>1765.8000000000002</v>
      </c>
      <c r="D56">
        <f>(B56+(IF(EnemyInfoCasual!I46=1,PlayerInfo!$B$5,0))+PlayerInfo!$B$6)*(PlayerInfo!$B$1)*(EnemyInfoCasual!L46+1)*EnemyInfoCasual!H46</f>
        <v>1765.8000000000002</v>
      </c>
      <c r="E56">
        <f>(B56+(IF(EnemyInfoCasual!I46=1,PlayerInfo!$B$5,0))+PlayerInfo!$B$6+PlayerInfo!$B$7)*(PlayerInfo!$B$1)*(EnemyInfoCasual!L46+1)*1.2*EnemyInfoCasual!H46</f>
        <v>2118.96</v>
      </c>
      <c r="F56" s="13">
        <f t="shared" si="9"/>
        <v>5.681818181818182E-3</v>
      </c>
      <c r="G56" s="13">
        <f>MIN((($B$4+(IF(EnemyInfoCasual!$C46=1,0.05,0))-($B$4*(IF(EnemyInfoCasual!$C46=1,0.05,0))))*PlayerInfo!$B$3)*EnemyInfoCasual!H46,1)</f>
        <v>0.157</v>
      </c>
      <c r="H56" s="13">
        <f>MIN((($B$5+(IF(EnemyInfoCasual!$C46=1,0.005,0))-($B$5*(IF(EnemyInfoCasual!$C46=1,0.005,0)))))*PlayerInfo!$B$4*EnemyInfoCasual!H46,1)</f>
        <v>1.1990000000000001E-2</v>
      </c>
      <c r="I56" s="13">
        <f>MIN((($B$6+(IF(EnemyInfoCasual!$C46=1,0.005,0))-($B$6*(IF(EnemyInfoCasual!$C46=1,0.005,0)))))*PlayerInfo!$B$4*EnemyInfoCasual!H46,1)</f>
        <v>2.9899999999999999E-2</v>
      </c>
      <c r="J56" s="13">
        <f t="shared" si="1"/>
        <v>0.83289243000000002</v>
      </c>
      <c r="K56" s="14">
        <f t="shared" si="2"/>
        <v>0.81779429999999997</v>
      </c>
      <c r="L56" s="16">
        <f t="shared" si="3"/>
        <v>1773.3583832940003</v>
      </c>
      <c r="M56" s="16">
        <f t="shared" si="4"/>
        <v>2320.0432826220003</v>
      </c>
      <c r="N56" s="16">
        <f>EnemyInfoCasual!F46</f>
        <v>305</v>
      </c>
      <c r="O56" s="16">
        <f>N56*PlayerInfo!$B$10</f>
        <v>305</v>
      </c>
      <c r="P56" s="16">
        <f>N56*PlayerInfo!$B$10*1.2*EnemyInfoCasual!H46</f>
        <v>366</v>
      </c>
      <c r="Q56" s="16">
        <f>N56*PlayerInfo!$B$10*1.2*1.5*EnemyInfoCasual!H46</f>
        <v>549</v>
      </c>
      <c r="R56" s="16">
        <f t="shared" si="5"/>
        <v>318.07670115000002</v>
      </c>
      <c r="S56" s="16">
        <f t="shared" si="6"/>
        <v>517.28697839999995</v>
      </c>
      <c r="T56" s="16">
        <f>EnemyInfoCasual!G46</f>
        <v>200</v>
      </c>
      <c r="U56" s="16">
        <f>T56*PlayerInfo!$B$11</f>
        <v>200</v>
      </c>
      <c r="V56" s="16">
        <f>T56*PlayerInfo!$B$11*1.2*EnemyInfoCasual!H46</f>
        <v>240</v>
      </c>
      <c r="W56" s="16">
        <f>T56*PlayerInfo!$B$11*1.2*1.5*EnemyInfoCasual!H46</f>
        <v>360</v>
      </c>
      <c r="X56" s="16">
        <f t="shared" si="7"/>
        <v>208.57488599999999</v>
      </c>
      <c r="Y56" s="16">
        <f t="shared" si="8"/>
        <v>339.20457600000003</v>
      </c>
    </row>
    <row r="57" spans="1:26">
      <c r="A57" s="4" t="s">
        <v>69</v>
      </c>
      <c r="B57">
        <f>EnemyInfoCasual!E47</f>
        <v>1110</v>
      </c>
      <c r="C57">
        <f>(B57+(IF(EnemyInfoCasual!I47=1,PlayerInfo!$B$5,0)))*(PlayerInfo!$B$1)*(EnemyInfoCasual!L47+1)</f>
        <v>1798.2</v>
      </c>
      <c r="D57">
        <f>(B57+(IF(EnemyInfoCasual!I47=1,PlayerInfo!$B$5,0))+PlayerInfo!$B$6)*(PlayerInfo!$B$1)*(EnemyInfoCasual!L47+1)*EnemyInfoCasual!H47</f>
        <v>1798.2</v>
      </c>
      <c r="E57">
        <f>(B57+(IF(EnemyInfoCasual!I47=1,PlayerInfo!$B$5,0))+PlayerInfo!$B$6+PlayerInfo!$B$7)*(PlayerInfo!$B$1)*(EnemyInfoCasual!L47+1)*1.2*EnemyInfoCasual!H47</f>
        <v>2157.84</v>
      </c>
      <c r="F57" s="13">
        <f t="shared" si="9"/>
        <v>5.681818181818182E-3</v>
      </c>
      <c r="G57" s="13">
        <f>MIN((($B$4+(IF(EnemyInfoCasual!$C47=1,0.05,0))-($B$4*(IF(EnemyInfoCasual!$C47=1,0.05,0))))*PlayerInfo!$B$3)*EnemyInfoCasual!H47,1)</f>
        <v>0.157</v>
      </c>
      <c r="H57" s="13">
        <f>MIN((($B$5+(IF(EnemyInfoCasual!$C47=1,0.005,0))-($B$5*(IF(EnemyInfoCasual!$C47=1,0.005,0)))))*PlayerInfo!$B$4*EnemyInfoCasual!H47,1)</f>
        <v>1.1990000000000001E-2</v>
      </c>
      <c r="I57" s="13">
        <f>MIN((($B$6+(IF(EnemyInfoCasual!$C47=1,0.005,0))-($B$6*(IF(EnemyInfoCasual!$C47=1,0.005,0)))))*PlayerInfo!$B$4*EnemyInfoCasual!H47,1)</f>
        <v>2.9899999999999999E-2</v>
      </c>
      <c r="J57" s="13">
        <f t="shared" si="1"/>
        <v>0.83289243000000002</v>
      </c>
      <c r="K57" s="14">
        <f t="shared" si="2"/>
        <v>0.81779429999999997</v>
      </c>
      <c r="L57" s="16">
        <f t="shared" si="3"/>
        <v>1805.8970692260002</v>
      </c>
      <c r="M57" s="16">
        <f t="shared" si="4"/>
        <v>2362.612884138</v>
      </c>
      <c r="N57" s="16">
        <f>EnemyInfoCasual!F47</f>
        <v>310</v>
      </c>
      <c r="O57" s="16">
        <f>N57*PlayerInfo!$B$10</f>
        <v>310</v>
      </c>
      <c r="P57" s="16">
        <f>N57*PlayerInfo!$B$10*1.2*EnemyInfoCasual!H47</f>
        <v>372</v>
      </c>
      <c r="Q57" s="16">
        <f>N57*PlayerInfo!$B$10*1.2*1.5*EnemyInfoCasual!H47</f>
        <v>558</v>
      </c>
      <c r="R57" s="16">
        <f t="shared" si="5"/>
        <v>323.29107329999999</v>
      </c>
      <c r="S57" s="16">
        <f t="shared" si="6"/>
        <v>525.7670928</v>
      </c>
      <c r="T57" s="16">
        <f>EnemyInfoCasual!G47</f>
        <v>200</v>
      </c>
      <c r="U57" s="16">
        <f>T57*PlayerInfo!$B$11</f>
        <v>200</v>
      </c>
      <c r="V57" s="16">
        <f>T57*PlayerInfo!$B$11*1.2*EnemyInfoCasual!H47</f>
        <v>240</v>
      </c>
      <c r="W57" s="16">
        <f>T57*PlayerInfo!$B$11*1.2*1.5*EnemyInfoCasual!H47</f>
        <v>360</v>
      </c>
      <c r="X57" s="16">
        <f t="shared" si="7"/>
        <v>208.57488599999999</v>
      </c>
      <c r="Y57" s="16">
        <f t="shared" si="8"/>
        <v>339.20457600000003</v>
      </c>
    </row>
    <row r="58" spans="1:26">
      <c r="A58" s="4" t="s">
        <v>70</v>
      </c>
      <c r="B58">
        <f>EnemyInfoCasual!E48</f>
        <v>1140</v>
      </c>
      <c r="C58">
        <f>(B58+(IF(EnemyInfoCasual!I48=1,PlayerInfo!$B$5,0)))*(PlayerInfo!$B$1)*(EnemyInfoCasual!L48+1)</f>
        <v>1846.8000000000002</v>
      </c>
      <c r="D58">
        <f>(B58+(IF(EnemyInfoCasual!I48=1,PlayerInfo!$B$5,0))+PlayerInfo!$B$6)*(PlayerInfo!$B$1)*(EnemyInfoCasual!L48+1)*EnemyInfoCasual!H48</f>
        <v>1846.8000000000002</v>
      </c>
      <c r="E58">
        <f>(B58+(IF(EnemyInfoCasual!I48=1,PlayerInfo!$B$5,0))+PlayerInfo!$B$6+PlayerInfo!$B$7)*(PlayerInfo!$B$1)*(EnemyInfoCasual!L48+1)*1.2*EnemyInfoCasual!H48</f>
        <v>2216.1600000000003</v>
      </c>
      <c r="F58" s="13">
        <f t="shared" si="9"/>
        <v>5.681818181818182E-3</v>
      </c>
      <c r="G58" s="13">
        <f>MIN((($B$4+(IF(EnemyInfoCasual!$C48=1,0.05,0))-($B$4*(IF(EnemyInfoCasual!$C48=1,0.05,0))))*PlayerInfo!$B$3)*EnemyInfoCasual!H48,1)</f>
        <v>0.157</v>
      </c>
      <c r="H58" s="13">
        <f>MIN((($B$5+(IF(EnemyInfoCasual!$C48=1,0.005,0))-($B$5*(IF(EnemyInfoCasual!$C48=1,0.005,0)))))*PlayerInfo!$B$4*EnemyInfoCasual!H48,1)</f>
        <v>1.1990000000000001E-2</v>
      </c>
      <c r="I58" s="13">
        <f>MIN((($B$6+(IF(EnemyInfoCasual!$C48=1,0.005,0))-($B$6*(IF(EnemyInfoCasual!$C48=1,0.005,0)))))*PlayerInfo!$B$4*EnemyInfoCasual!H48,1)</f>
        <v>2.9899999999999999E-2</v>
      </c>
      <c r="J58" s="13">
        <f t="shared" si="1"/>
        <v>0.83289243000000002</v>
      </c>
      <c r="K58" s="14">
        <f t="shared" si="2"/>
        <v>0.81779429999999997</v>
      </c>
      <c r="L58" s="16">
        <f t="shared" si="3"/>
        <v>1854.705098124</v>
      </c>
      <c r="M58" s="16">
        <f t="shared" si="4"/>
        <v>2426.4672864119998</v>
      </c>
      <c r="N58" s="16">
        <f>EnemyInfoCasual!F48</f>
        <v>315</v>
      </c>
      <c r="O58" s="16">
        <f>N58*PlayerInfo!$B$10</f>
        <v>315</v>
      </c>
      <c r="P58" s="16">
        <f>N58*PlayerInfo!$B$10*1.2*EnemyInfoCasual!H48</f>
        <v>378</v>
      </c>
      <c r="Q58" s="16">
        <f>N58*PlayerInfo!$B$10*1.2*1.5*EnemyInfoCasual!H48</f>
        <v>567</v>
      </c>
      <c r="R58" s="16">
        <f t="shared" si="5"/>
        <v>328.50544545000002</v>
      </c>
      <c r="S58" s="16">
        <f t="shared" si="6"/>
        <v>534.24720720000005</v>
      </c>
      <c r="T58" s="16">
        <f>EnemyInfoCasual!G48</f>
        <v>200</v>
      </c>
      <c r="U58" s="16">
        <f>T58*PlayerInfo!$B$11</f>
        <v>200</v>
      </c>
      <c r="V58" s="16">
        <f>T58*PlayerInfo!$B$11*1.2*EnemyInfoCasual!H48</f>
        <v>240</v>
      </c>
      <c r="W58" s="16">
        <f>T58*PlayerInfo!$B$11*1.2*1.5*EnemyInfoCasual!H48</f>
        <v>360</v>
      </c>
      <c r="X58" s="16">
        <f t="shared" si="7"/>
        <v>208.57488599999999</v>
      </c>
      <c r="Y58" s="16">
        <f t="shared" si="8"/>
        <v>339.20457600000003</v>
      </c>
    </row>
    <row r="59" spans="1:26">
      <c r="A59" s="4" t="s">
        <v>75</v>
      </c>
      <c r="B59">
        <f>EnemyInfoCasual!E49</f>
        <v>3670</v>
      </c>
      <c r="C59">
        <f>(B59+(IF(EnemyInfoCasual!I49=1,PlayerInfo!$B$5,0)))*(PlayerInfo!$B$1)*(EnemyInfoCasual!L49+1)</f>
        <v>5945.4000000000005</v>
      </c>
      <c r="D59">
        <f>(B59+(IF(EnemyInfoCasual!I49=1,PlayerInfo!$B$5,0))+PlayerInfo!$B$6)*(PlayerInfo!$B$1)*(EnemyInfoCasual!L49+1)*EnemyInfoCasual!H49</f>
        <v>5945.4000000000005</v>
      </c>
      <c r="E59">
        <f>(B59+(IF(EnemyInfoCasual!I49=1,PlayerInfo!$B$5,0))+PlayerInfo!$B$6+PlayerInfo!$B$7)*(PlayerInfo!$B$1)*(EnemyInfoCasual!L49+1)*1.2*EnemyInfoCasual!H49</f>
        <v>7134.4800000000005</v>
      </c>
      <c r="F59" s="13">
        <f t="shared" si="9"/>
        <v>5.681818181818182E-3</v>
      </c>
      <c r="G59" s="13">
        <f>MIN((($B$4+(IF(EnemyInfoCasual!$C49=1,0.05,0))-($B$4*(IF(EnemyInfoCasual!$C49=1,0.05,0))))*PlayerInfo!$B$3)*EnemyInfoCasual!H49,1)</f>
        <v>0.157</v>
      </c>
      <c r="H59" s="13">
        <f>MIN((($B$5+(IF(EnemyInfoCasual!$C49=1,0.005,0))-($B$5*(IF(EnemyInfoCasual!$C49=1,0.005,0)))))*PlayerInfo!$B$4*EnemyInfoCasual!H49,1)</f>
        <v>1.1990000000000001E-2</v>
      </c>
      <c r="I59" s="13">
        <f>MIN((($B$6+(IF(EnemyInfoCasual!$C49=1,0.005,0))-($B$6*(IF(EnemyInfoCasual!$C49=1,0.005,0)))))*PlayerInfo!$B$4*EnemyInfoCasual!H49,1)</f>
        <v>2.9899999999999999E-2</v>
      </c>
      <c r="J59" s="13">
        <f t="shared" si="1"/>
        <v>0.83289243000000002</v>
      </c>
      <c r="K59" s="14">
        <f t="shared" si="2"/>
        <v>0.81779429999999997</v>
      </c>
      <c r="L59" s="16">
        <f t="shared" si="3"/>
        <v>5970.8488685220009</v>
      </c>
      <c r="M59" s="16">
        <f t="shared" si="4"/>
        <v>7811.5218781860003</v>
      </c>
      <c r="N59" s="16">
        <f>EnemyInfoCasual!F49</f>
        <v>1370</v>
      </c>
      <c r="O59" s="16">
        <f>N59*PlayerInfo!$B$10</f>
        <v>1370</v>
      </c>
      <c r="P59" s="16">
        <f>N59*PlayerInfo!$B$10*1.2*EnemyInfoCasual!H49</f>
        <v>1644</v>
      </c>
      <c r="Q59" s="16">
        <f>N59*PlayerInfo!$B$10*1.2*1.5*EnemyInfoCasual!H49</f>
        <v>2466</v>
      </c>
      <c r="R59" s="16">
        <f t="shared" si="5"/>
        <v>1428.7379691000001</v>
      </c>
      <c r="S59" s="16">
        <f t="shared" si="6"/>
        <v>2323.5513456000003</v>
      </c>
      <c r="T59" s="16">
        <f>EnemyInfoCasual!G49</f>
        <v>800</v>
      </c>
      <c r="U59" s="16">
        <f>T59*PlayerInfo!$B$11</f>
        <v>800</v>
      </c>
      <c r="V59" s="16">
        <f>T59*PlayerInfo!$B$11*1.2*EnemyInfoCasual!H49</f>
        <v>960</v>
      </c>
      <c r="W59" s="16">
        <f>T59*PlayerInfo!$B$11*1.2*1.5*EnemyInfoCasual!H49</f>
        <v>1440</v>
      </c>
      <c r="X59" s="16">
        <f t="shared" si="7"/>
        <v>834.29954399999997</v>
      </c>
      <c r="Y59" s="16">
        <f t="shared" si="8"/>
        <v>1356.8183040000001</v>
      </c>
    </row>
    <row r="60" spans="1:26">
      <c r="A60" s="4" t="s">
        <v>71</v>
      </c>
      <c r="B60">
        <f>EnemyInfoCasual!E50</f>
        <v>1150</v>
      </c>
      <c r="C60">
        <f>(B60+(IF(EnemyInfoCasual!I50=1,PlayerInfo!$B$5,0)))*(PlayerInfo!$B$1)*(EnemyInfoCasual!L50+1)</f>
        <v>1863.0000000000002</v>
      </c>
      <c r="D60">
        <f>(B60+(IF(EnemyInfoCasual!I50=1,PlayerInfo!$B$5,0))+PlayerInfo!$B$6)*(PlayerInfo!$B$1)*(EnemyInfoCasual!L50+1)*EnemyInfoCasual!H50</f>
        <v>1863.0000000000002</v>
      </c>
      <c r="E60">
        <f>(B60+(IF(EnemyInfoCasual!I50=1,PlayerInfo!$B$5,0))+PlayerInfo!$B$6+PlayerInfo!$B$7)*(PlayerInfo!$B$1)*(EnemyInfoCasual!L50+1)*1.2*EnemyInfoCasual!H50</f>
        <v>2235.6000000000004</v>
      </c>
      <c r="F60" s="13">
        <f t="shared" si="9"/>
        <v>5.681818181818182E-3</v>
      </c>
      <c r="G60" s="13">
        <f>MIN((($B$4+(IF(EnemyInfoCasual!$C50=1,0.05,0))-($B$4*(IF(EnemyInfoCasual!$C50=1,0.05,0))))*PlayerInfo!$B$3)*EnemyInfoCasual!H50,1)</f>
        <v>0.157</v>
      </c>
      <c r="H60" s="13">
        <f>MIN((($B$5+(IF(EnemyInfoCasual!$C50=1,0.005,0))-($B$5*(IF(EnemyInfoCasual!$C50=1,0.005,0)))))*PlayerInfo!$B$4*EnemyInfoCasual!H50,1)</f>
        <v>1.1990000000000001E-2</v>
      </c>
      <c r="I60" s="13">
        <f>MIN((($B$6+(IF(EnemyInfoCasual!$C50=1,0.005,0))-($B$6*(IF(EnemyInfoCasual!$C50=1,0.005,0)))))*PlayerInfo!$B$4*EnemyInfoCasual!H50,1)</f>
        <v>2.9899999999999999E-2</v>
      </c>
      <c r="J60" s="13">
        <f t="shared" si="1"/>
        <v>0.83289243000000002</v>
      </c>
      <c r="K60" s="14">
        <f t="shared" si="2"/>
        <v>0.81779429999999997</v>
      </c>
      <c r="L60" s="16">
        <f t="shared" si="3"/>
        <v>1870.9744410900003</v>
      </c>
      <c r="M60" s="16">
        <f t="shared" si="4"/>
        <v>2447.7520871700003</v>
      </c>
      <c r="N60" s="16">
        <f>EnemyInfoCasual!F50</f>
        <v>320</v>
      </c>
      <c r="O60" s="16">
        <f>N60*PlayerInfo!$B$10</f>
        <v>320</v>
      </c>
      <c r="P60" s="16">
        <f>N60*PlayerInfo!$B$10*1.2*EnemyInfoCasual!H50</f>
        <v>384</v>
      </c>
      <c r="Q60" s="16">
        <f>N60*PlayerInfo!$B$10*1.2*1.5*EnemyInfoCasual!H50</f>
        <v>576</v>
      </c>
      <c r="R60" s="16">
        <f t="shared" si="5"/>
        <v>333.71981760000006</v>
      </c>
      <c r="S60" s="16">
        <f t="shared" si="6"/>
        <v>542.72732159999998</v>
      </c>
      <c r="T60" s="16">
        <f>EnemyInfoCasual!G50</f>
        <v>200</v>
      </c>
      <c r="U60" s="16">
        <f>T60*PlayerInfo!$B$11</f>
        <v>200</v>
      </c>
      <c r="V60" s="16">
        <f>T60*PlayerInfo!$B$11*1.2*EnemyInfoCasual!H50</f>
        <v>240</v>
      </c>
      <c r="W60" s="16">
        <f>T60*PlayerInfo!$B$11*1.2*1.5*EnemyInfoCasual!H50</f>
        <v>360</v>
      </c>
      <c r="X60" s="16">
        <f t="shared" si="7"/>
        <v>208.57488599999999</v>
      </c>
      <c r="Y60" s="16">
        <f t="shared" si="8"/>
        <v>339.20457600000003</v>
      </c>
    </row>
    <row r="61" spans="1:26">
      <c r="A61" s="4" t="s">
        <v>72</v>
      </c>
      <c r="B61">
        <f>EnemyInfoCasual!E51</f>
        <v>1170</v>
      </c>
      <c r="C61">
        <f>(B61+(IF(EnemyInfoCasual!I51=1,PlayerInfo!$B$5,0)))*(PlayerInfo!$B$1)*(EnemyInfoCasual!L51+1)</f>
        <v>1895.4</v>
      </c>
      <c r="D61">
        <f>(B61+(IF(EnemyInfoCasual!I51=1,PlayerInfo!$B$5,0))+PlayerInfo!$B$6)*(PlayerInfo!$B$1)*(EnemyInfoCasual!L51+1)*EnemyInfoCasual!H51</f>
        <v>1895.4</v>
      </c>
      <c r="E61">
        <f>(B61+(IF(EnemyInfoCasual!I51=1,PlayerInfo!$B$5,0))+PlayerInfo!$B$6+PlayerInfo!$B$7)*(PlayerInfo!$B$1)*(EnemyInfoCasual!L51+1)*1.2*EnemyInfoCasual!H51</f>
        <v>2274.48</v>
      </c>
      <c r="F61" s="13">
        <f t="shared" si="9"/>
        <v>5.681818181818182E-3</v>
      </c>
      <c r="G61" s="13">
        <f>MIN((($B$4+(IF(EnemyInfoCasual!$C51=1,0.05,0))-($B$4*(IF(EnemyInfoCasual!$C51=1,0.05,0))))*PlayerInfo!$B$3)*EnemyInfoCasual!H51,1)</f>
        <v>0.157</v>
      </c>
      <c r="H61" s="13">
        <f>MIN((($B$5+(IF(EnemyInfoCasual!$C51=1,0.005,0))-($B$5*(IF(EnemyInfoCasual!$C51=1,0.005,0)))))*PlayerInfo!$B$4*EnemyInfoCasual!H51,1)</f>
        <v>1.1990000000000001E-2</v>
      </c>
      <c r="I61" s="13">
        <f>MIN((($B$6+(IF(EnemyInfoCasual!$C51=1,0.005,0))-($B$6*(IF(EnemyInfoCasual!$C51=1,0.005,0)))))*PlayerInfo!$B$4*EnemyInfoCasual!H51,1)</f>
        <v>2.9899999999999999E-2</v>
      </c>
      <c r="J61" s="13">
        <f t="shared" si="1"/>
        <v>0.83289243000000002</v>
      </c>
      <c r="K61" s="14">
        <f t="shared" si="2"/>
        <v>0.81779429999999997</v>
      </c>
      <c r="L61" s="16">
        <f t="shared" si="3"/>
        <v>1903.5131270220002</v>
      </c>
      <c r="M61" s="16">
        <f t="shared" si="4"/>
        <v>2490.321688686</v>
      </c>
      <c r="N61" s="16">
        <f>EnemyInfoCasual!F51</f>
        <v>325</v>
      </c>
      <c r="O61" s="16">
        <f>N61*PlayerInfo!$B$10</f>
        <v>325</v>
      </c>
      <c r="P61" s="16">
        <f>N61*PlayerInfo!$B$10*1.2*EnemyInfoCasual!H51</f>
        <v>390</v>
      </c>
      <c r="Q61" s="16">
        <f>N61*PlayerInfo!$B$10*1.2*1.5*EnemyInfoCasual!H51</f>
        <v>585</v>
      </c>
      <c r="R61" s="16">
        <f t="shared" si="5"/>
        <v>338.93418974999997</v>
      </c>
      <c r="S61" s="16">
        <f t="shared" si="6"/>
        <v>551.20743600000003</v>
      </c>
      <c r="T61" s="16">
        <f>EnemyInfoCasual!G51</f>
        <v>200</v>
      </c>
      <c r="U61" s="16">
        <f>T61*PlayerInfo!$B$11</f>
        <v>200</v>
      </c>
      <c r="V61" s="16">
        <f>T61*PlayerInfo!$B$11*1.2*EnemyInfoCasual!H51</f>
        <v>240</v>
      </c>
      <c r="W61" s="16">
        <f>T61*PlayerInfo!$B$11*1.2*1.5*EnemyInfoCasual!H51</f>
        <v>360</v>
      </c>
      <c r="X61" s="16">
        <f t="shared" si="7"/>
        <v>208.57488599999999</v>
      </c>
      <c r="Y61" s="16">
        <f t="shared" si="8"/>
        <v>339.20457600000003</v>
      </c>
    </row>
    <row r="62" spans="1:26">
      <c r="A62" s="4" t="s">
        <v>73</v>
      </c>
      <c r="B62">
        <f>EnemyInfoCasual!E52</f>
        <v>705</v>
      </c>
      <c r="C62">
        <f>(B62+(IF(EnemyInfoCasual!I52=1,PlayerInfo!$B$5,0)))*(PlayerInfo!$B$1)*(EnemyInfoCasual!L52+1)</f>
        <v>1142.1000000000001</v>
      </c>
      <c r="D62">
        <f>(B62+(IF(EnemyInfoCasual!I52=1,PlayerInfo!$B$5,0))+PlayerInfo!$B$6)*(PlayerInfo!$B$1)*(EnemyInfoCasual!L52+1)*EnemyInfoCasual!H52</f>
        <v>0</v>
      </c>
      <c r="E62">
        <f>(B62+(IF(EnemyInfoCasual!I52=1,PlayerInfo!$B$5,0))+PlayerInfo!$B$6+PlayerInfo!$B$7)*(PlayerInfo!$B$1)*(EnemyInfoCasual!L52+1)*1.2*EnemyInfoCasual!H52</f>
        <v>0</v>
      </c>
      <c r="F62" s="13">
        <f t="shared" si="9"/>
        <v>5.681818181818182E-3</v>
      </c>
      <c r="G62" s="13">
        <f>MIN((($B$4+(IF(EnemyInfoCasual!$C52=1,0.05,0))-($B$4*(IF(EnemyInfoCasual!$C52=1,0.05,0))))*PlayerInfo!$B$3)*EnemyInfoCasual!H52,1)</f>
        <v>0</v>
      </c>
      <c r="H62" s="13">
        <f>MIN((($B$5+(IF(EnemyInfoCasual!$C52=1,0.005,0))-($B$5*(IF(EnemyInfoCasual!$C52=1,0.005,0)))))*PlayerInfo!$B$4*EnemyInfoCasual!H52,1)</f>
        <v>0</v>
      </c>
      <c r="I62" s="13">
        <f>MIN((($B$6+(IF(EnemyInfoCasual!$C52=1,0.005,0))-($B$6*(IF(EnemyInfoCasual!$C52=1,0.005,0)))))*PlayerInfo!$B$4*EnemyInfoCasual!H52,1)</f>
        <v>0</v>
      </c>
      <c r="J62" s="13">
        <f>(1*(1-G62)*(1-H62))</f>
        <v>1</v>
      </c>
      <c r="K62" s="14">
        <f>(1*(1-G62)*(1-I62))</f>
        <v>1</v>
      </c>
      <c r="L62" s="16">
        <f>(J62*C62)+L63</f>
        <v>3078.151812954</v>
      </c>
      <c r="M62" s="16">
        <f>((K62*C62)*1.3)+M63</f>
        <v>4017.6212902020006</v>
      </c>
      <c r="N62" s="16">
        <f>EnemyInfoCasual!F52</f>
        <v>195</v>
      </c>
      <c r="O62" s="16">
        <f>N62*PlayerInfo!$B$10</f>
        <v>195</v>
      </c>
      <c r="P62" s="16">
        <f>N62*PlayerInfo!$B$10*1.2*EnemyInfoCasual!H52</f>
        <v>0</v>
      </c>
      <c r="Q62" s="16">
        <f>N62*PlayerInfo!$B$10*1.2*1.5*EnemyInfoCasual!H52</f>
        <v>0</v>
      </c>
      <c r="R62" s="16">
        <f>(J62*O62)+(G62*P62)+(H62*Q62)+R63</f>
        <v>544.36293404999992</v>
      </c>
      <c r="S62" s="16">
        <f>((K62*O62)+(G62*P62)+(I62*Q62))*1.6+S63</f>
        <v>880.16766480000001</v>
      </c>
      <c r="T62" s="16">
        <f>EnemyInfoCasual!G52</f>
        <v>200</v>
      </c>
      <c r="U62" s="16">
        <f>T62*PlayerInfo!$B$11</f>
        <v>200</v>
      </c>
      <c r="V62" s="16">
        <f>T62*PlayerInfo!$B$11*1.2*EnemyInfoCasual!H52</f>
        <v>0</v>
      </c>
      <c r="W62" s="16">
        <f>T62*PlayerInfo!$B$11*1.2*1.5*EnemyInfoCasual!H52</f>
        <v>0</v>
      </c>
      <c r="X62" s="16">
        <f>(J62*U62)+(G62*V62)+(H62*W62)+X63</f>
        <v>408.57488599999999</v>
      </c>
      <c r="Y62" s="16">
        <f>((K62*U62)+(G62*V62)+(I62*W62))*1.6+Y63</f>
        <v>659.20457600000009</v>
      </c>
      <c r="Z62" s="19" t="s">
        <v>631</v>
      </c>
    </row>
    <row r="63" spans="1:26">
      <c r="A63" s="4" t="s">
        <v>74</v>
      </c>
      <c r="B63">
        <f>EnemyInfoCasual!E53</f>
        <v>1190</v>
      </c>
      <c r="C63">
        <f>(B63+(IF(EnemyInfoCasual!I53=1,PlayerInfo!$B$5,0)))*(PlayerInfo!$B$1)*(EnemyInfoCasual!L53+1)</f>
        <v>1927.8000000000002</v>
      </c>
      <c r="D63">
        <f>(B63+(IF(EnemyInfoCasual!I53=1,PlayerInfo!$B$5,0))+PlayerInfo!$B$6)*(PlayerInfo!$B$1)*(EnemyInfoCasual!L53+1)*EnemyInfoCasual!H53</f>
        <v>1927.8000000000002</v>
      </c>
      <c r="E63">
        <f>(B63+(IF(EnemyInfoCasual!I53=1,PlayerInfo!$B$5,0))+PlayerInfo!$B$6+PlayerInfo!$B$7)*(PlayerInfo!$B$1)*(EnemyInfoCasual!L53+1)*1.2*EnemyInfoCasual!H53</f>
        <v>2313.36</v>
      </c>
      <c r="F63" s="13">
        <f t="shared" si="9"/>
        <v>5.681818181818182E-3</v>
      </c>
      <c r="G63" s="13">
        <f>MIN((($B$4+(IF(EnemyInfoCasual!$C53=1,0.05,0))-($B$4*(IF(EnemyInfoCasual!$C53=1,0.05,0))))*PlayerInfo!$B$3)*EnemyInfoCasual!H53,1)</f>
        <v>0.157</v>
      </c>
      <c r="H63" s="13">
        <f>MIN((($B$5+(IF(EnemyInfoCasual!$C53=1,0.005,0))-($B$5*(IF(EnemyInfoCasual!$C53=1,0.005,0)))))*PlayerInfo!$B$4*EnemyInfoCasual!H53,1)</f>
        <v>1.1990000000000001E-2</v>
      </c>
      <c r="I63" s="13">
        <f>MIN((($B$6+(IF(EnemyInfoCasual!$C53=1,0.005,0))-($B$6*(IF(EnemyInfoCasual!$C53=1,0.005,0)))))*PlayerInfo!$B$4*EnemyInfoCasual!H53,1)</f>
        <v>2.9899999999999999E-2</v>
      </c>
      <c r="J63" s="13">
        <f>(1*(1-G63)*(1-H63))</f>
        <v>0.83289243000000002</v>
      </c>
      <c r="K63" s="14">
        <f>(1*(1-G63)*(1-I63))</f>
        <v>0.81779429999999997</v>
      </c>
      <c r="L63" s="16">
        <f t="shared" si="3"/>
        <v>1936.0518129540001</v>
      </c>
      <c r="M63" s="16">
        <f t="shared" si="4"/>
        <v>2532.8912902020002</v>
      </c>
      <c r="N63" s="16">
        <f>EnemyInfoCasual!F53</f>
        <v>335</v>
      </c>
      <c r="O63" s="16">
        <f>N63*PlayerInfo!$B$10</f>
        <v>335</v>
      </c>
      <c r="P63" s="16">
        <f>N63*PlayerInfo!$B$10*1.2*EnemyInfoCasual!H53</f>
        <v>402</v>
      </c>
      <c r="Q63" s="16">
        <f>N63*PlayerInfo!$B$10*1.2*1.5*EnemyInfoCasual!H53</f>
        <v>603</v>
      </c>
      <c r="R63" s="16">
        <f t="shared" si="5"/>
        <v>349.36293404999998</v>
      </c>
      <c r="S63" s="16">
        <f t="shared" si="6"/>
        <v>568.16766480000001</v>
      </c>
      <c r="T63" s="16">
        <f>EnemyInfoCasual!G53</f>
        <v>200</v>
      </c>
      <c r="U63" s="16">
        <f>T63*PlayerInfo!$B$11</f>
        <v>200</v>
      </c>
      <c r="V63" s="16">
        <f>T63*PlayerInfo!$B$11*1.2*EnemyInfoCasual!H53</f>
        <v>240</v>
      </c>
      <c r="W63" s="16">
        <f>T63*PlayerInfo!$B$11*1.2*1.5*EnemyInfoCasual!H53</f>
        <v>360</v>
      </c>
      <c r="X63" s="16">
        <f t="shared" si="7"/>
        <v>208.57488599999999</v>
      </c>
      <c r="Y63" s="16">
        <f t="shared" si="8"/>
        <v>339.20457600000003</v>
      </c>
    </row>
    <row r="64" spans="1:26">
      <c r="A64" s="4" t="s">
        <v>76</v>
      </c>
      <c r="B64">
        <f>EnemyInfoCasual!E54</f>
        <v>2300</v>
      </c>
      <c r="C64">
        <f>(B64+(IF(EnemyInfoCasual!I54=1,PlayerInfo!$B$5,0)))*(PlayerInfo!$B$1)*(EnemyInfoCasual!L54+1)</f>
        <v>3726.0000000000005</v>
      </c>
      <c r="D64">
        <f>(B64+(IF(EnemyInfoCasual!I54=1,PlayerInfo!$B$5,0))+PlayerInfo!$B$6)*(PlayerInfo!$B$1)*(EnemyInfoCasual!L54+1)*EnemyInfoCasual!H54</f>
        <v>0</v>
      </c>
      <c r="E64">
        <f>(B64+(IF(EnemyInfoCasual!I54=1,PlayerInfo!$B$5,0))+PlayerInfo!$B$6+PlayerInfo!$B$7)*(PlayerInfo!$B$1)*(EnemyInfoCasual!L54+1)*1.2*EnemyInfoCasual!H54</f>
        <v>0</v>
      </c>
      <c r="F64" s="13">
        <f t="shared" si="9"/>
        <v>5.681818181818182E-3</v>
      </c>
      <c r="G64" s="13">
        <f>MIN((($B$4+(IF(EnemyInfoCasual!$C54=1,0.05,0))-($B$4*(IF(EnemyInfoCasual!$C54=1,0.05,0))))*PlayerInfo!$B$3)*EnemyInfoCasual!H54,1)</f>
        <v>0</v>
      </c>
      <c r="H64" s="13">
        <f>MIN((($B$5+(IF(EnemyInfoCasual!$C54=1,0.005,0))-($B$5*(IF(EnemyInfoCasual!$C54=1,0.005,0)))))*PlayerInfo!$B$4*EnemyInfoCasual!H54,1)</f>
        <v>0</v>
      </c>
      <c r="I64" s="13">
        <f>MIN((($B$6+(IF(EnemyInfoCasual!$C54=1,0.005,0))-($B$6*(IF(EnemyInfoCasual!$C54=1,0.005,0)))))*PlayerInfo!$B$4*EnemyInfoCasual!H54,1)</f>
        <v>0</v>
      </c>
      <c r="J64" s="13">
        <f>(1*(1-G64)*(1-H64))</f>
        <v>1</v>
      </c>
      <c r="K64" s="14">
        <f>(1*(1-G64)*(1-I64))</f>
        <v>1</v>
      </c>
      <c r="L64" s="16">
        <f>(J64*C64)+L65</f>
        <v>10347.622587162001</v>
      </c>
      <c r="M64" s="16">
        <f>((K64*C64)*1.3)+M65</f>
        <v>13506.713908506003</v>
      </c>
      <c r="N64" s="16">
        <f>EnemyInfoCasual!F54</f>
        <v>860</v>
      </c>
      <c r="O64" s="16">
        <f>N64*PlayerInfo!$B$10</f>
        <v>860</v>
      </c>
      <c r="P64" s="16">
        <f>N64*PlayerInfo!$B$10*1.2*EnemyInfoCasual!H54</f>
        <v>0</v>
      </c>
      <c r="Q64" s="16">
        <f>N64*PlayerInfo!$B$10*1.2*1.5*EnemyInfoCasual!H54</f>
        <v>0</v>
      </c>
      <c r="R64" s="16">
        <f>(J64*O64)+(G64*P64)+(H64*Q64)+R65</f>
        <v>2445.1691336000004</v>
      </c>
      <c r="S64" s="16">
        <f>((K64*O64)+(G64*P64)+(I64*Q64))*1.6+S65</f>
        <v>3953.9547775999999</v>
      </c>
      <c r="T64" s="16">
        <f>EnemyInfoCasual!G54</f>
        <v>800</v>
      </c>
      <c r="U64" s="16">
        <f>T64*PlayerInfo!$B$11</f>
        <v>800</v>
      </c>
      <c r="V64" s="16">
        <f>T64*PlayerInfo!$B$11*1.2*EnemyInfoCasual!H54</f>
        <v>0</v>
      </c>
      <c r="W64" s="16">
        <f>T64*PlayerInfo!$B$11*1.2*1.5*EnemyInfoCasual!H54</f>
        <v>0</v>
      </c>
      <c r="X64" s="16">
        <f>(J64*U64)+(G64*V64)+(H64*W64)+X65</f>
        <v>1634.299544</v>
      </c>
      <c r="Y64" s="16">
        <f>((K64*U64)+(G64*V64)+(I64*W64))*1.6+Y65</f>
        <v>2636.8183040000004</v>
      </c>
      <c r="Z64" s="19" t="s">
        <v>632</v>
      </c>
    </row>
    <row r="65" spans="1:25">
      <c r="A65" s="4" t="s">
        <v>78</v>
      </c>
      <c r="B65">
        <f>EnemyInfoCasual!E55</f>
        <v>4070</v>
      </c>
      <c r="C65">
        <f>(B65+(IF(EnemyInfoCasual!I55=1,PlayerInfo!$B$5,0)))*(PlayerInfo!$B$1)*(EnemyInfoCasual!L55+1)</f>
        <v>6593.4000000000005</v>
      </c>
      <c r="D65">
        <f>(B65+(IF(EnemyInfoCasual!I55=1,PlayerInfo!$B$5,0))+PlayerInfo!$B$6)*(PlayerInfo!$B$1)*(EnemyInfoCasual!L55+1)*EnemyInfoCasual!H55</f>
        <v>6593.4000000000005</v>
      </c>
      <c r="E65">
        <f>(B65+(IF(EnemyInfoCasual!I55=1,PlayerInfo!$B$5,0))+PlayerInfo!$B$6+PlayerInfo!$B$7)*(PlayerInfo!$B$1)*(EnemyInfoCasual!L55+1)*1.2*EnemyInfoCasual!H55</f>
        <v>7912.08</v>
      </c>
      <c r="F65" s="13">
        <f t="shared" si="9"/>
        <v>5.681818181818182E-3</v>
      </c>
      <c r="G65" s="13">
        <f>MIN((($B$4+(IF(EnemyInfoCasual!$C55=1,0.05,0))-($B$4*(IF(EnemyInfoCasual!$C55=1,0.05,0))))*PlayerInfo!$B$3)*EnemyInfoCasual!H55,1)</f>
        <v>0.157</v>
      </c>
      <c r="H65" s="13">
        <f>MIN((($B$5+(IF(EnemyInfoCasual!$C55=1,0.005,0))-($B$5*(IF(EnemyInfoCasual!$C55=1,0.005,0)))))*PlayerInfo!$B$4*EnemyInfoCasual!H55,1)</f>
        <v>1.1990000000000001E-2</v>
      </c>
      <c r="I65" s="13">
        <f>MIN((($B$6+(IF(EnemyInfoCasual!$C55=1,0.005,0))-($B$6*(IF(EnemyInfoCasual!$C55=1,0.005,0)))))*PlayerInfo!$B$4*EnemyInfoCasual!H55,1)</f>
        <v>2.9899999999999999E-2</v>
      </c>
      <c r="J65" s="13">
        <f t="shared" si="1"/>
        <v>0.83289243000000002</v>
      </c>
      <c r="K65" s="14">
        <f t="shared" si="2"/>
        <v>0.81779429999999997</v>
      </c>
      <c r="L65" s="16">
        <f t="shared" si="3"/>
        <v>6621.6225871620009</v>
      </c>
      <c r="M65" s="16">
        <f t="shared" si="4"/>
        <v>8662.9139085060015</v>
      </c>
      <c r="N65" s="16">
        <f>EnemyInfoCasual!F55</f>
        <v>1520</v>
      </c>
      <c r="O65" s="16">
        <f>N65*PlayerInfo!$B$10</f>
        <v>1520</v>
      </c>
      <c r="P65" s="16">
        <f>N65*PlayerInfo!$B$10*1.2*EnemyInfoCasual!H55</f>
        <v>1824</v>
      </c>
      <c r="Q65" s="16">
        <f>N65*PlayerInfo!$B$10*1.2*1.5*EnemyInfoCasual!H55</f>
        <v>2736</v>
      </c>
      <c r="R65" s="16">
        <f t="shared" si="5"/>
        <v>1585.1691336000001</v>
      </c>
      <c r="S65" s="16">
        <f t="shared" si="6"/>
        <v>2577.9547775999999</v>
      </c>
      <c r="T65" s="16">
        <f>EnemyInfoCasual!G55</f>
        <v>800</v>
      </c>
      <c r="U65" s="16">
        <f>T65*PlayerInfo!$B$11</f>
        <v>800</v>
      </c>
      <c r="V65" s="16">
        <f>T65*PlayerInfo!$B$11*1.2*EnemyInfoCasual!H55</f>
        <v>960</v>
      </c>
      <c r="W65" s="16">
        <f>T65*PlayerInfo!$B$11*1.2*1.5*EnemyInfoCasual!H55</f>
        <v>1440</v>
      </c>
      <c r="X65" s="16">
        <f t="shared" si="7"/>
        <v>834.29954399999997</v>
      </c>
      <c r="Y65" s="16">
        <f t="shared" si="8"/>
        <v>1356.8183040000001</v>
      </c>
    </row>
    <row r="66" spans="1:25">
      <c r="A66" s="4" t="s">
        <v>79</v>
      </c>
      <c r="B66">
        <f>EnemyInfoCasual!E56</f>
        <v>1450</v>
      </c>
      <c r="C66">
        <f>(B66+(IF(EnemyInfoCasual!I56=1,PlayerInfo!$B$5,0)))*(PlayerInfo!$B$1)*(EnemyInfoCasual!L56+1)</f>
        <v>2349</v>
      </c>
      <c r="D66">
        <f>(B66+(IF(EnemyInfoCasual!I56=1,PlayerInfo!$B$5,0))+PlayerInfo!$B$6)*(PlayerInfo!$B$1)*(EnemyInfoCasual!L56+1)*EnemyInfoCasual!H56</f>
        <v>2349</v>
      </c>
      <c r="E66">
        <f>(B66+(IF(EnemyInfoCasual!I56=1,PlayerInfo!$B$5,0))+PlayerInfo!$B$6+PlayerInfo!$B$7)*(PlayerInfo!$B$1)*(EnemyInfoCasual!L56+1)*1.2*EnemyInfoCasual!H56</f>
        <v>2818.7999999999997</v>
      </c>
      <c r="F66" s="13">
        <f t="shared" si="9"/>
        <v>5.681818181818182E-3</v>
      </c>
      <c r="G66" s="13">
        <f>MIN((($B$4+(IF(EnemyInfoCasual!$C56=1,0.05,0))-($B$4*(IF(EnemyInfoCasual!$C56=1,0.05,0))))*PlayerInfo!$B$3)*EnemyInfoCasual!H56,1)</f>
        <v>0.157</v>
      </c>
      <c r="H66" s="13">
        <f>MIN((($B$5+(IF(EnemyInfoCasual!$C56=1,0.005,0))-($B$5*(IF(EnemyInfoCasual!$C56=1,0.005,0)))))*PlayerInfo!$B$4*EnemyInfoCasual!H56,1)</f>
        <v>1.1990000000000001E-2</v>
      </c>
      <c r="I66" s="13">
        <f>MIN((($B$6+(IF(EnemyInfoCasual!$C56=1,0.005,0))-($B$6*(IF(EnemyInfoCasual!$C56=1,0.005,0)))))*PlayerInfo!$B$4*EnemyInfoCasual!H56,1)</f>
        <v>2.9899999999999999E-2</v>
      </c>
      <c r="J66" s="13">
        <f t="shared" si="1"/>
        <v>0.83289243000000002</v>
      </c>
      <c r="K66" s="14">
        <f t="shared" si="2"/>
        <v>0.81779429999999997</v>
      </c>
      <c r="L66" s="16">
        <f t="shared" si="3"/>
        <v>2359.05473007</v>
      </c>
      <c r="M66" s="16">
        <f t="shared" si="4"/>
        <v>3086.2961099099998</v>
      </c>
      <c r="N66" s="16">
        <f>EnemyInfoCasual!F56</f>
        <v>410</v>
      </c>
      <c r="O66" s="16">
        <f>N66*PlayerInfo!$B$10</f>
        <v>410</v>
      </c>
      <c r="P66" s="16">
        <f>N66*PlayerInfo!$B$10*1.2*EnemyInfoCasual!H56</f>
        <v>492</v>
      </c>
      <c r="Q66" s="16">
        <f>N66*PlayerInfo!$B$10*1.2*1.5*EnemyInfoCasual!H56</f>
        <v>738</v>
      </c>
      <c r="R66" s="16">
        <f t="shared" si="5"/>
        <v>427.57851629999993</v>
      </c>
      <c r="S66" s="16">
        <f t="shared" si="6"/>
        <v>695.36938080000004</v>
      </c>
      <c r="T66" s="16">
        <f>EnemyInfoCasual!G56</f>
        <v>200</v>
      </c>
      <c r="U66" s="16">
        <f>T66*PlayerInfo!$B$11</f>
        <v>200</v>
      </c>
      <c r="V66" s="16">
        <f>T66*PlayerInfo!$B$11*1.2*EnemyInfoCasual!H56</f>
        <v>240</v>
      </c>
      <c r="W66" s="16">
        <f>T66*PlayerInfo!$B$11*1.2*1.5*EnemyInfoCasual!H56</f>
        <v>360</v>
      </c>
      <c r="X66" s="16">
        <f t="shared" si="7"/>
        <v>208.57488599999999</v>
      </c>
      <c r="Y66" s="16">
        <f t="shared" si="8"/>
        <v>339.20457600000003</v>
      </c>
    </row>
    <row r="67" spans="1:25">
      <c r="A67" s="4" t="s">
        <v>80</v>
      </c>
      <c r="B67">
        <f>EnemyInfoCasual!E57</f>
        <v>1500</v>
      </c>
      <c r="C67">
        <f>(B67+(IF(EnemyInfoCasual!I57=1,PlayerInfo!$B$5,0)))*(PlayerInfo!$B$1)*(EnemyInfoCasual!L57+1)</f>
        <v>2430</v>
      </c>
      <c r="D67">
        <f>(B67+(IF(EnemyInfoCasual!I57=1,PlayerInfo!$B$5,0))+PlayerInfo!$B$6)*(PlayerInfo!$B$1)*(EnemyInfoCasual!L57+1)*EnemyInfoCasual!H57</f>
        <v>2430</v>
      </c>
      <c r="E67">
        <f>(B67+(IF(EnemyInfoCasual!I57=1,PlayerInfo!$B$5,0))+PlayerInfo!$B$6+PlayerInfo!$B$7)*(PlayerInfo!$B$1)*(EnemyInfoCasual!L57+1)*1.2*EnemyInfoCasual!H57</f>
        <v>2916</v>
      </c>
      <c r="F67" s="13">
        <f t="shared" si="9"/>
        <v>5.681818181818182E-3</v>
      </c>
      <c r="G67" s="13">
        <f>MIN((($B$4+(IF(EnemyInfoCasual!$C57=1,0.05,0))-($B$4*(IF(EnemyInfoCasual!$C57=1,0.05,0))))*PlayerInfo!$B$3)*EnemyInfoCasual!H57,1)</f>
        <v>0.157</v>
      </c>
      <c r="H67" s="13">
        <f>MIN((($B$5+(IF(EnemyInfoCasual!$C57=1,0.005,0))-($B$5*(IF(EnemyInfoCasual!$C57=1,0.005,0)))))*PlayerInfo!$B$4*EnemyInfoCasual!H57,1)</f>
        <v>1.1990000000000001E-2</v>
      </c>
      <c r="I67" s="13">
        <f>MIN((($B$6+(IF(EnemyInfoCasual!$C57=1,0.005,0))-($B$6*(IF(EnemyInfoCasual!$C57=1,0.005,0)))))*PlayerInfo!$B$4*EnemyInfoCasual!H57,1)</f>
        <v>2.9899999999999999E-2</v>
      </c>
      <c r="J67" s="13">
        <f t="shared" si="1"/>
        <v>0.83289243000000002</v>
      </c>
      <c r="K67" s="14">
        <f t="shared" si="2"/>
        <v>0.81779429999999997</v>
      </c>
      <c r="L67" s="16">
        <f t="shared" si="3"/>
        <v>2440.4014449000001</v>
      </c>
      <c r="M67" s="16">
        <f t="shared" si="4"/>
        <v>3192.7201137000002</v>
      </c>
      <c r="N67" s="16">
        <f>EnemyInfoCasual!F57</f>
        <v>425</v>
      </c>
      <c r="O67" s="16">
        <f>N67*PlayerInfo!$B$10</f>
        <v>425</v>
      </c>
      <c r="P67" s="16">
        <f>N67*PlayerInfo!$B$10*1.2*EnemyInfoCasual!H57</f>
        <v>510</v>
      </c>
      <c r="Q67" s="16">
        <f>N67*PlayerInfo!$B$10*1.2*1.5*EnemyInfoCasual!H57</f>
        <v>765</v>
      </c>
      <c r="R67" s="16">
        <f t="shared" si="5"/>
        <v>443.22163274999997</v>
      </c>
      <c r="S67" s="16">
        <f t="shared" si="6"/>
        <v>720.80972399999996</v>
      </c>
      <c r="T67" s="16">
        <f>EnemyInfoCasual!G57</f>
        <v>200</v>
      </c>
      <c r="U67" s="16">
        <f>T67*PlayerInfo!$B$11</f>
        <v>200</v>
      </c>
      <c r="V67" s="16">
        <f>T67*PlayerInfo!$B$11*1.2*EnemyInfoCasual!H57</f>
        <v>240</v>
      </c>
      <c r="W67" s="16">
        <f>T67*PlayerInfo!$B$11*1.2*1.5*EnemyInfoCasual!H57</f>
        <v>360</v>
      </c>
      <c r="X67" s="16">
        <f t="shared" si="7"/>
        <v>208.57488599999999</v>
      </c>
      <c r="Y67" s="16">
        <f t="shared" si="8"/>
        <v>339.20457600000003</v>
      </c>
    </row>
    <row r="68" spans="1:25">
      <c r="A68" s="4" t="s">
        <v>81</v>
      </c>
      <c r="B68">
        <f>EnemyInfoCasual!E58</f>
        <v>1550</v>
      </c>
      <c r="C68">
        <f>(B68+(IF(EnemyInfoCasual!I58=1,PlayerInfo!$B$5,0)))*(PlayerInfo!$B$1)*(EnemyInfoCasual!L58+1)</f>
        <v>2511</v>
      </c>
      <c r="D68">
        <f>(B68+(IF(EnemyInfoCasual!I58=1,PlayerInfo!$B$5,0))+PlayerInfo!$B$6)*(PlayerInfo!$B$1)*(EnemyInfoCasual!L58+1)*EnemyInfoCasual!H58</f>
        <v>2511</v>
      </c>
      <c r="E68">
        <f>(B68+(IF(EnemyInfoCasual!I58=1,PlayerInfo!$B$5,0))+PlayerInfo!$B$6+PlayerInfo!$B$7)*(PlayerInfo!$B$1)*(EnemyInfoCasual!L58+1)*1.2*EnemyInfoCasual!H58</f>
        <v>3013.2</v>
      </c>
      <c r="F68" s="13">
        <f t="shared" si="9"/>
        <v>5.681818181818182E-3</v>
      </c>
      <c r="G68" s="13">
        <f>MIN((($B$4+(IF(EnemyInfoCasual!$C58=1,0.05,0))-($B$4*(IF(EnemyInfoCasual!$C58=1,0.05,0))))*PlayerInfo!$B$3)*EnemyInfoCasual!H58,1)</f>
        <v>0.157</v>
      </c>
      <c r="H68" s="13">
        <f>MIN((($B$5+(IF(EnemyInfoCasual!$C58=1,0.005,0))-($B$5*(IF(EnemyInfoCasual!$C58=1,0.005,0)))))*PlayerInfo!$B$4*EnemyInfoCasual!H58,1)</f>
        <v>1.1990000000000001E-2</v>
      </c>
      <c r="I68" s="13">
        <f>MIN((($B$6+(IF(EnemyInfoCasual!$C58=1,0.005,0))-($B$6*(IF(EnemyInfoCasual!$C58=1,0.005,0)))))*PlayerInfo!$B$4*EnemyInfoCasual!H58,1)</f>
        <v>2.9899999999999999E-2</v>
      </c>
      <c r="J68" s="13">
        <f t="shared" si="1"/>
        <v>0.83289243000000002</v>
      </c>
      <c r="K68" s="14">
        <f t="shared" si="2"/>
        <v>0.81779429999999997</v>
      </c>
      <c r="L68" s="16">
        <f t="shared" si="3"/>
        <v>2521.7481597299998</v>
      </c>
      <c r="M68" s="16">
        <f t="shared" si="4"/>
        <v>3299.1441174900001</v>
      </c>
      <c r="N68" s="16">
        <f>EnemyInfoCasual!F58</f>
        <v>435</v>
      </c>
      <c r="O68" s="16">
        <f>N68*PlayerInfo!$B$10</f>
        <v>435</v>
      </c>
      <c r="P68" s="16">
        <f>N68*PlayerInfo!$B$10*1.2*EnemyInfoCasual!H58</f>
        <v>522</v>
      </c>
      <c r="Q68" s="16">
        <f>N68*PlayerInfo!$B$10*1.2*1.5*EnemyInfoCasual!H58</f>
        <v>783</v>
      </c>
      <c r="R68" s="16">
        <f t="shared" si="5"/>
        <v>453.65037705000003</v>
      </c>
      <c r="S68" s="16">
        <f t="shared" si="6"/>
        <v>737.76995280000006</v>
      </c>
      <c r="T68" s="16">
        <f>EnemyInfoCasual!G58</f>
        <v>200</v>
      </c>
      <c r="U68" s="16">
        <f>T68*PlayerInfo!$B$11</f>
        <v>200</v>
      </c>
      <c r="V68" s="16">
        <f>T68*PlayerInfo!$B$11*1.2*EnemyInfoCasual!H58</f>
        <v>240</v>
      </c>
      <c r="W68" s="16">
        <f>T68*PlayerInfo!$B$11*1.2*1.5*EnemyInfoCasual!H58</f>
        <v>360</v>
      </c>
      <c r="X68" s="16">
        <f t="shared" si="7"/>
        <v>208.57488599999999</v>
      </c>
      <c r="Y68" s="16">
        <f t="shared" si="8"/>
        <v>339.20457600000003</v>
      </c>
    </row>
    <row r="69" spans="1:25">
      <c r="A69" s="4" t="s">
        <v>82</v>
      </c>
      <c r="B69">
        <f>EnemyInfoCasual!E59</f>
        <v>1590</v>
      </c>
      <c r="C69">
        <f>(B69+(IF(EnemyInfoCasual!I59=1,PlayerInfo!$B$5,0)))*(PlayerInfo!$B$1)*(EnemyInfoCasual!L59+1)</f>
        <v>2575.8000000000002</v>
      </c>
      <c r="D69">
        <f>(B69+(IF(EnemyInfoCasual!I59=1,PlayerInfo!$B$5,0))+PlayerInfo!$B$6)*(PlayerInfo!$B$1)*(EnemyInfoCasual!L59+1)*EnemyInfoCasual!H59</f>
        <v>2575.8000000000002</v>
      </c>
      <c r="E69">
        <f>(B69+(IF(EnemyInfoCasual!I59=1,PlayerInfo!$B$5,0))+PlayerInfo!$B$6+PlayerInfo!$B$7)*(PlayerInfo!$B$1)*(EnemyInfoCasual!L59+1)*1.2*EnemyInfoCasual!H59</f>
        <v>3090.96</v>
      </c>
      <c r="F69" s="13">
        <f t="shared" si="9"/>
        <v>5.681818181818182E-3</v>
      </c>
      <c r="G69" s="13">
        <f>MIN((($B$4+(IF(EnemyInfoCasual!$C59=1,0.05,0))-($B$4*(IF(EnemyInfoCasual!$C59=1,0.05,0))))*PlayerInfo!$B$3)*EnemyInfoCasual!H59,1)</f>
        <v>0.157</v>
      </c>
      <c r="H69" s="13">
        <f>MIN((($B$5+(IF(EnemyInfoCasual!$C59=1,0.005,0))-($B$5*(IF(EnemyInfoCasual!$C59=1,0.005,0)))))*PlayerInfo!$B$4*EnemyInfoCasual!H59,1)</f>
        <v>1.1990000000000001E-2</v>
      </c>
      <c r="I69" s="13">
        <f>MIN((($B$6+(IF(EnemyInfoCasual!$C59=1,0.005,0))-($B$6*(IF(EnemyInfoCasual!$C59=1,0.005,0)))))*PlayerInfo!$B$4*EnemyInfoCasual!H59,1)</f>
        <v>2.9899999999999999E-2</v>
      </c>
      <c r="J69" s="13">
        <f t="shared" si="1"/>
        <v>0.83289243000000002</v>
      </c>
      <c r="K69" s="14">
        <f t="shared" si="2"/>
        <v>0.81779429999999997</v>
      </c>
      <c r="L69" s="16">
        <f t="shared" si="3"/>
        <v>2586.825531594</v>
      </c>
      <c r="M69" s="16">
        <f t="shared" si="4"/>
        <v>3384.2833205219999</v>
      </c>
      <c r="N69" s="16">
        <f>EnemyInfoCasual!F59</f>
        <v>450</v>
      </c>
      <c r="O69" s="16">
        <f>N69*PlayerInfo!$B$10</f>
        <v>450</v>
      </c>
      <c r="P69" s="16">
        <f>N69*PlayerInfo!$B$10*1.2*EnemyInfoCasual!H59</f>
        <v>540</v>
      </c>
      <c r="Q69" s="16">
        <f>N69*PlayerInfo!$B$10*1.2*1.5*EnemyInfoCasual!H59</f>
        <v>810</v>
      </c>
      <c r="R69" s="16">
        <f t="shared" si="5"/>
        <v>469.29349350000007</v>
      </c>
      <c r="S69" s="16">
        <f t="shared" si="6"/>
        <v>763.21029599999997</v>
      </c>
      <c r="T69" s="16">
        <f>EnemyInfoCasual!G59</f>
        <v>300</v>
      </c>
      <c r="U69" s="16">
        <f>T69*PlayerInfo!$B$11</f>
        <v>300</v>
      </c>
      <c r="V69" s="16">
        <f>T69*PlayerInfo!$B$11*1.2*EnemyInfoCasual!H59</f>
        <v>360</v>
      </c>
      <c r="W69" s="16">
        <f>T69*PlayerInfo!$B$11*1.2*1.5*EnemyInfoCasual!H59</f>
        <v>540</v>
      </c>
      <c r="X69" s="16">
        <f t="shared" si="7"/>
        <v>312.86232899999999</v>
      </c>
      <c r="Y69" s="16">
        <f t="shared" si="8"/>
        <v>508.80686400000008</v>
      </c>
    </row>
    <row r="70" spans="1:25">
      <c r="A70" s="4" t="s">
        <v>83</v>
      </c>
      <c r="B70">
        <f>EnemyInfoCasual!E60</f>
        <v>1640</v>
      </c>
      <c r="C70">
        <f>(B70+(IF(EnemyInfoCasual!I60=1,PlayerInfo!$B$5,0)))*(PlayerInfo!$B$1)*(EnemyInfoCasual!L60+1)</f>
        <v>2656.8</v>
      </c>
      <c r="D70">
        <f>(B70+(IF(EnemyInfoCasual!I60=1,PlayerInfo!$B$5,0))+PlayerInfo!$B$6)*(PlayerInfo!$B$1)*(EnemyInfoCasual!L60+1)*EnemyInfoCasual!H60</f>
        <v>2656.8</v>
      </c>
      <c r="E70">
        <f>(B70+(IF(EnemyInfoCasual!I60=1,PlayerInfo!$B$5,0))+PlayerInfo!$B$6+PlayerInfo!$B$7)*(PlayerInfo!$B$1)*(EnemyInfoCasual!L60+1)*1.2*EnemyInfoCasual!H60</f>
        <v>3188.1600000000003</v>
      </c>
      <c r="F70" s="13">
        <f t="shared" si="9"/>
        <v>5.681818181818182E-3</v>
      </c>
      <c r="G70" s="13">
        <f>MIN((($B$4+(IF(EnemyInfoCasual!$C60=1,0.05,0))-($B$4*(IF(EnemyInfoCasual!$C60=1,0.05,0))))*PlayerInfo!$B$3)*EnemyInfoCasual!H60,1)</f>
        <v>0.157</v>
      </c>
      <c r="H70" s="13">
        <f>MIN((($B$5+(IF(EnemyInfoCasual!$C60=1,0.005,0))-($B$5*(IF(EnemyInfoCasual!$C60=1,0.005,0)))))*PlayerInfo!$B$4*EnemyInfoCasual!H60,1)</f>
        <v>1.1990000000000001E-2</v>
      </c>
      <c r="I70" s="13">
        <f>MIN((($B$6+(IF(EnemyInfoCasual!$C60=1,0.005,0))-($B$6*(IF(EnemyInfoCasual!$C60=1,0.005,0)))))*PlayerInfo!$B$4*EnemyInfoCasual!H60,1)</f>
        <v>2.9899999999999999E-2</v>
      </c>
      <c r="J70" s="13">
        <f t="shared" si="1"/>
        <v>0.83289243000000002</v>
      </c>
      <c r="K70" s="14">
        <f t="shared" si="2"/>
        <v>0.81779429999999997</v>
      </c>
      <c r="L70" s="16">
        <f t="shared" si="3"/>
        <v>2668.1722464240002</v>
      </c>
      <c r="M70" s="16">
        <f t="shared" si="4"/>
        <v>3490.7073243120003</v>
      </c>
      <c r="N70" s="16">
        <f>EnemyInfoCasual!F60</f>
        <v>465</v>
      </c>
      <c r="O70" s="16">
        <f>N70*PlayerInfo!$B$10</f>
        <v>465</v>
      </c>
      <c r="P70" s="16">
        <f>N70*PlayerInfo!$B$10*1.2*EnemyInfoCasual!H60</f>
        <v>558</v>
      </c>
      <c r="Q70" s="16">
        <f>N70*PlayerInfo!$B$10*1.2*1.5*EnemyInfoCasual!H60</f>
        <v>837</v>
      </c>
      <c r="R70" s="16">
        <f t="shared" si="5"/>
        <v>484.93660995000005</v>
      </c>
      <c r="S70" s="16">
        <f t="shared" si="6"/>
        <v>788.6506392</v>
      </c>
      <c r="T70" s="16">
        <f>EnemyInfoCasual!G60</f>
        <v>300</v>
      </c>
      <c r="U70" s="16">
        <f>T70*PlayerInfo!$B$11</f>
        <v>300</v>
      </c>
      <c r="V70" s="16">
        <f>T70*PlayerInfo!$B$11*1.2*EnemyInfoCasual!H60</f>
        <v>360</v>
      </c>
      <c r="W70" s="16">
        <f>T70*PlayerInfo!$B$11*1.2*1.5*EnemyInfoCasual!H60</f>
        <v>540</v>
      </c>
      <c r="X70" s="16">
        <f t="shared" si="7"/>
        <v>312.86232899999999</v>
      </c>
      <c r="Y70" s="16">
        <f t="shared" si="8"/>
        <v>508.80686400000008</v>
      </c>
    </row>
    <row r="71" spans="1:25">
      <c r="A71" s="4" t="s">
        <v>84</v>
      </c>
      <c r="B71">
        <f>EnemyInfoCasual!E61</f>
        <v>1680</v>
      </c>
      <c r="C71">
        <f>(B71+(IF(EnemyInfoCasual!I61=1,PlayerInfo!$B$5,0)))*(PlayerInfo!$B$1)*(EnemyInfoCasual!L61+1)</f>
        <v>2721.6000000000004</v>
      </c>
      <c r="D71">
        <f>(B71+(IF(EnemyInfoCasual!I61=1,PlayerInfo!$B$5,0))+PlayerInfo!$B$6)*(PlayerInfo!$B$1)*(EnemyInfoCasual!L61+1)*EnemyInfoCasual!H61</f>
        <v>2721.6000000000004</v>
      </c>
      <c r="E71">
        <f>(B71+(IF(EnemyInfoCasual!I61=1,PlayerInfo!$B$5,0))+PlayerInfo!$B$6+PlayerInfo!$B$7)*(PlayerInfo!$B$1)*(EnemyInfoCasual!L61+1)*1.2*EnemyInfoCasual!H61</f>
        <v>3265.9200000000005</v>
      </c>
      <c r="F71" s="13">
        <f t="shared" si="9"/>
        <v>5.681818181818182E-3</v>
      </c>
      <c r="G71" s="13">
        <f>MIN((($B$4+(IF(EnemyInfoCasual!$C61=1,0.05,0))-($B$4*(IF(EnemyInfoCasual!$C61=1,0.05,0))))*PlayerInfo!$B$3)*EnemyInfoCasual!H61,1)</f>
        <v>0.157</v>
      </c>
      <c r="H71" s="13">
        <f>MIN((($B$5+(IF(EnemyInfoCasual!$C61=1,0.005,0))-($B$5*(IF(EnemyInfoCasual!$C61=1,0.005,0)))))*PlayerInfo!$B$4*EnemyInfoCasual!H61,1)</f>
        <v>1.1990000000000001E-2</v>
      </c>
      <c r="I71" s="13">
        <f>MIN((($B$6+(IF(EnemyInfoCasual!$C61=1,0.005,0))-($B$6*(IF(EnemyInfoCasual!$C61=1,0.005,0)))))*PlayerInfo!$B$4*EnemyInfoCasual!H61,1)</f>
        <v>2.9899999999999999E-2</v>
      </c>
      <c r="J71" s="13">
        <f t="shared" si="1"/>
        <v>0.83289243000000002</v>
      </c>
      <c r="K71" s="14">
        <f t="shared" si="2"/>
        <v>0.81779429999999997</v>
      </c>
      <c r="L71" s="16">
        <f t="shared" si="3"/>
        <v>2733.2496182880004</v>
      </c>
      <c r="M71" s="16">
        <f t="shared" si="4"/>
        <v>3575.8465273440006</v>
      </c>
      <c r="N71" s="16">
        <f>EnemyInfoCasual!F61</f>
        <v>475</v>
      </c>
      <c r="O71" s="16">
        <f>N71*PlayerInfo!$B$10</f>
        <v>475</v>
      </c>
      <c r="P71" s="16">
        <f>N71*PlayerInfo!$B$10*1.2*EnemyInfoCasual!H61</f>
        <v>570</v>
      </c>
      <c r="Q71" s="16">
        <f>N71*PlayerInfo!$B$10*1.2*1.5*EnemyInfoCasual!H61</f>
        <v>855</v>
      </c>
      <c r="R71" s="16">
        <f t="shared" si="5"/>
        <v>495.36535425</v>
      </c>
      <c r="S71" s="16">
        <f t="shared" si="6"/>
        <v>805.6108680000001</v>
      </c>
      <c r="T71" s="16">
        <f>EnemyInfoCasual!G61</f>
        <v>300</v>
      </c>
      <c r="U71" s="16">
        <f>T71*PlayerInfo!$B$11</f>
        <v>300</v>
      </c>
      <c r="V71" s="16">
        <f>T71*PlayerInfo!$B$11*1.2*EnemyInfoCasual!H61</f>
        <v>360</v>
      </c>
      <c r="W71" s="16">
        <f>T71*PlayerInfo!$B$11*1.2*1.5*EnemyInfoCasual!H61</f>
        <v>540</v>
      </c>
      <c r="X71" s="16">
        <f t="shared" si="7"/>
        <v>312.86232899999999</v>
      </c>
      <c r="Y71" s="16">
        <f t="shared" si="8"/>
        <v>508.80686400000008</v>
      </c>
    </row>
    <row r="72" spans="1:25">
      <c r="A72" s="4" t="s">
        <v>85</v>
      </c>
      <c r="B72">
        <f>EnemyInfoCasual!E62</f>
        <v>1730</v>
      </c>
      <c r="C72">
        <f>(B72+(IF(EnemyInfoCasual!I62=1,PlayerInfo!$B$5,0)))*(PlayerInfo!$B$1)*(EnemyInfoCasual!L62+1)</f>
        <v>2802.6000000000004</v>
      </c>
      <c r="D72">
        <f>(B72+(IF(EnemyInfoCasual!I62=1,PlayerInfo!$B$5,0))+PlayerInfo!$B$6)*(PlayerInfo!$B$1)*(EnemyInfoCasual!L62+1)*EnemyInfoCasual!H62</f>
        <v>2802.6000000000004</v>
      </c>
      <c r="E72">
        <f>(B72+(IF(EnemyInfoCasual!I62=1,PlayerInfo!$B$5,0))+PlayerInfo!$B$6+PlayerInfo!$B$7)*(PlayerInfo!$B$1)*(EnemyInfoCasual!L62+1)*1.2*EnemyInfoCasual!H62</f>
        <v>3363.1200000000003</v>
      </c>
      <c r="F72" s="13">
        <f t="shared" si="9"/>
        <v>5.681818181818182E-3</v>
      </c>
      <c r="G72" s="13">
        <f>MIN((($B$4+(IF(EnemyInfoCasual!$C62=1,0.05,0))-($B$4*(IF(EnemyInfoCasual!$C62=1,0.05,0))))*PlayerInfo!$B$3)*EnemyInfoCasual!H62,1)</f>
        <v>0.157</v>
      </c>
      <c r="H72" s="13">
        <f>MIN((($B$5+(IF(EnemyInfoCasual!$C62=1,0.005,0))-($B$5*(IF(EnemyInfoCasual!$C62=1,0.005,0)))))*PlayerInfo!$B$4*EnemyInfoCasual!H62,1)</f>
        <v>1.1990000000000001E-2</v>
      </c>
      <c r="I72" s="13">
        <f>MIN((($B$6+(IF(EnemyInfoCasual!$C62=1,0.005,0))-($B$6*(IF(EnemyInfoCasual!$C62=1,0.005,0)))))*PlayerInfo!$B$4*EnemyInfoCasual!H62,1)</f>
        <v>2.9899999999999999E-2</v>
      </c>
      <c r="J72" s="13">
        <f t="shared" si="1"/>
        <v>0.83289243000000002</v>
      </c>
      <c r="K72" s="14">
        <f t="shared" si="2"/>
        <v>0.81779429999999997</v>
      </c>
      <c r="L72" s="16">
        <f t="shared" si="3"/>
        <v>2814.5963331180005</v>
      </c>
      <c r="M72" s="16">
        <f t="shared" si="4"/>
        <v>3682.2705311340005</v>
      </c>
      <c r="N72" s="16">
        <f>EnemyInfoCasual!F62</f>
        <v>490</v>
      </c>
      <c r="O72" s="16">
        <f>N72*PlayerInfo!$B$10</f>
        <v>490</v>
      </c>
      <c r="P72" s="16">
        <f>N72*PlayerInfo!$B$10*1.2*EnemyInfoCasual!H62</f>
        <v>588</v>
      </c>
      <c r="Q72" s="16">
        <f>N72*PlayerInfo!$B$10*1.2*1.5*EnemyInfoCasual!H62</f>
        <v>882</v>
      </c>
      <c r="R72" s="16">
        <f t="shared" si="5"/>
        <v>511.00847070000003</v>
      </c>
      <c r="S72" s="16">
        <f t="shared" si="6"/>
        <v>831.05121120000013</v>
      </c>
      <c r="T72" s="16">
        <f>EnemyInfoCasual!G62</f>
        <v>300</v>
      </c>
      <c r="U72" s="16">
        <f>T72*PlayerInfo!$B$11</f>
        <v>300</v>
      </c>
      <c r="V72" s="16">
        <f>T72*PlayerInfo!$B$11*1.2*EnemyInfoCasual!H62</f>
        <v>360</v>
      </c>
      <c r="W72" s="16">
        <f>T72*PlayerInfo!$B$11*1.2*1.5*EnemyInfoCasual!H62</f>
        <v>540</v>
      </c>
      <c r="X72" s="16">
        <f t="shared" si="7"/>
        <v>312.86232899999999</v>
      </c>
      <c r="Y72" s="16">
        <f t="shared" si="8"/>
        <v>508.80686400000008</v>
      </c>
    </row>
    <row r="73" spans="1:25">
      <c r="A73" s="4" t="s">
        <v>87</v>
      </c>
      <c r="B73">
        <f>EnemyInfoCasual!E63</f>
        <v>5630</v>
      </c>
      <c r="C73">
        <f>(B73+(IF(EnemyInfoCasual!I63=1,PlayerInfo!$B$5,0)))*(PlayerInfo!$B$1)*(EnemyInfoCasual!L63+1)</f>
        <v>9120.6</v>
      </c>
      <c r="D73">
        <f>(B73+(IF(EnemyInfoCasual!I63=1,PlayerInfo!$B$5,0))+PlayerInfo!$B$6)*(PlayerInfo!$B$1)*(EnemyInfoCasual!L63+1)*EnemyInfoCasual!H63</f>
        <v>9120.6</v>
      </c>
      <c r="E73">
        <f>(B73+(IF(EnemyInfoCasual!I63=1,PlayerInfo!$B$5,0))+PlayerInfo!$B$6+PlayerInfo!$B$7)*(PlayerInfo!$B$1)*(EnemyInfoCasual!L63+1)*1.2*EnemyInfoCasual!H63</f>
        <v>10944.72</v>
      </c>
      <c r="F73" s="13">
        <f t="shared" si="9"/>
        <v>5.681818181818182E-3</v>
      </c>
      <c r="G73" s="13">
        <f>MIN((($B$4+(IF(EnemyInfoCasual!$C63=1,0.05,0))-($B$4*(IF(EnemyInfoCasual!$C63=1,0.05,0))))*PlayerInfo!$B$3)*EnemyInfoCasual!H63,1)</f>
        <v>0.157</v>
      </c>
      <c r="H73" s="13">
        <f>MIN((($B$5+(IF(EnemyInfoCasual!$C63=1,0.005,0))-($B$5*(IF(EnemyInfoCasual!$C63=1,0.005,0)))))*PlayerInfo!$B$4*EnemyInfoCasual!H63,1)</f>
        <v>1.1990000000000001E-2</v>
      </c>
      <c r="I73" s="13">
        <f>MIN((($B$6+(IF(EnemyInfoCasual!$C63=1,0.005,0))-($B$6*(IF(EnemyInfoCasual!$C63=1,0.005,0)))))*PlayerInfo!$B$4*EnemyInfoCasual!H63,1)</f>
        <v>2.9899999999999999E-2</v>
      </c>
      <c r="J73" s="13">
        <f t="shared" si="1"/>
        <v>0.83289243000000002</v>
      </c>
      <c r="K73" s="14">
        <f t="shared" si="2"/>
        <v>0.81779429999999997</v>
      </c>
      <c r="L73" s="16">
        <f t="shared" si="3"/>
        <v>9159.6400898579996</v>
      </c>
      <c r="M73" s="16">
        <f t="shared" si="4"/>
        <v>11983.342826754002</v>
      </c>
      <c r="N73" s="16">
        <f>EnemyInfoCasual!F63</f>
        <v>2140</v>
      </c>
      <c r="O73" s="16">
        <f>N73*PlayerInfo!$B$10</f>
        <v>2140</v>
      </c>
      <c r="P73" s="16">
        <f>N73*PlayerInfo!$B$10*1.2*EnemyInfoCasual!H63</f>
        <v>2568</v>
      </c>
      <c r="Q73" s="16">
        <f>N73*PlayerInfo!$B$10*1.2*1.5*EnemyInfoCasual!H63</f>
        <v>3852</v>
      </c>
      <c r="R73" s="16">
        <f t="shared" si="5"/>
        <v>2231.7512802000001</v>
      </c>
      <c r="S73" s="16">
        <f t="shared" si="6"/>
        <v>3629.4889632000009</v>
      </c>
      <c r="T73" s="16">
        <f>EnemyInfoCasual!G63</f>
        <v>1200</v>
      </c>
      <c r="U73" s="16">
        <f>T73*PlayerInfo!$B$11</f>
        <v>1200</v>
      </c>
      <c r="V73" s="16">
        <f>T73*PlayerInfo!$B$11*1.2*EnemyInfoCasual!H63</f>
        <v>1440</v>
      </c>
      <c r="W73" s="16">
        <f>T73*PlayerInfo!$B$11*1.2*1.5*EnemyInfoCasual!H63</f>
        <v>2160</v>
      </c>
      <c r="X73" s="16">
        <f t="shared" si="7"/>
        <v>1251.449316</v>
      </c>
      <c r="Y73" s="16">
        <f t="shared" si="8"/>
        <v>2035.2274560000003</v>
      </c>
    </row>
    <row r="74" spans="1:25">
      <c r="A74" s="4" t="s">
        <v>88</v>
      </c>
      <c r="B74">
        <f>EnemyInfoCasual!E64</f>
        <v>5930</v>
      </c>
      <c r="C74">
        <f>(B74+(IF(EnemyInfoCasual!I64=1,PlayerInfo!$B$5,0)))*(PlayerInfo!$B$1)*(EnemyInfoCasual!L64+1)</f>
        <v>9606.6</v>
      </c>
      <c r="D74">
        <f>(B74+(IF(EnemyInfoCasual!I64=1,PlayerInfo!$B$5,0))+PlayerInfo!$B$6)*(PlayerInfo!$B$1)*(EnemyInfoCasual!L64+1)*EnemyInfoCasual!H64</f>
        <v>9606.6</v>
      </c>
      <c r="E74">
        <f>(B74+(IF(EnemyInfoCasual!I64=1,PlayerInfo!$B$5,0))+PlayerInfo!$B$6+PlayerInfo!$B$7)*(PlayerInfo!$B$1)*(EnemyInfoCasual!L64+1)*1.2*EnemyInfoCasual!H64</f>
        <v>11527.92</v>
      </c>
      <c r="F74" s="13">
        <f t="shared" si="9"/>
        <v>5.681818181818182E-3</v>
      </c>
      <c r="G74" s="13">
        <f>MIN((($B$4+(IF(EnemyInfoCasual!$C64=1,0.05,0))-($B$4*(IF(EnemyInfoCasual!$C64=1,0.05,0))))*PlayerInfo!$B$3)*EnemyInfoCasual!H64,1)</f>
        <v>0.157</v>
      </c>
      <c r="H74" s="13">
        <f>MIN((($B$5+(IF(EnemyInfoCasual!$C64=1,0.005,0))-($B$5*(IF(EnemyInfoCasual!$C64=1,0.005,0)))))*PlayerInfo!$B$4*EnemyInfoCasual!H64,1)</f>
        <v>1.1990000000000001E-2</v>
      </c>
      <c r="I74" s="13">
        <f>MIN((($B$6+(IF(EnemyInfoCasual!$C64=1,0.005,0))-($B$6*(IF(EnemyInfoCasual!$C64=1,0.005,0)))))*PlayerInfo!$B$4*EnemyInfoCasual!H64,1)</f>
        <v>2.9899999999999999E-2</v>
      </c>
      <c r="J74" s="13">
        <f t="shared" si="1"/>
        <v>0.83289243000000002</v>
      </c>
      <c r="K74" s="14">
        <f t="shared" si="2"/>
        <v>0.81779429999999997</v>
      </c>
      <c r="L74" s="16">
        <f t="shared" si="3"/>
        <v>9647.7203788380011</v>
      </c>
      <c r="M74" s="16">
        <f t="shared" si="4"/>
        <v>12621.886849494</v>
      </c>
      <c r="N74" s="16">
        <f>EnemyInfoCasual!F64</f>
        <v>2260</v>
      </c>
      <c r="O74" s="16">
        <f>N74*PlayerInfo!$B$10</f>
        <v>2260</v>
      </c>
      <c r="P74" s="16">
        <f>N74*PlayerInfo!$B$10*1.2*EnemyInfoCasual!H64</f>
        <v>2712</v>
      </c>
      <c r="Q74" s="16">
        <f>N74*PlayerInfo!$B$10*1.2*1.5*EnemyInfoCasual!H64</f>
        <v>4068</v>
      </c>
      <c r="R74" s="16">
        <f t="shared" si="5"/>
        <v>2356.8962118000004</v>
      </c>
      <c r="S74" s="16">
        <f t="shared" si="6"/>
        <v>3833.0117088000002</v>
      </c>
      <c r="T74" s="16">
        <f>EnemyInfoCasual!G64</f>
        <v>1200</v>
      </c>
      <c r="U74" s="16">
        <f>T74*PlayerInfo!$B$11</f>
        <v>1200</v>
      </c>
      <c r="V74" s="16">
        <f>T74*PlayerInfo!$B$11*1.2*EnemyInfoCasual!H64</f>
        <v>1440</v>
      </c>
      <c r="W74" s="16">
        <f>T74*PlayerInfo!$B$11*1.2*1.5*EnemyInfoCasual!H64</f>
        <v>2160</v>
      </c>
      <c r="X74" s="16">
        <f t="shared" si="7"/>
        <v>1251.449316</v>
      </c>
      <c r="Y74" s="16">
        <f t="shared" si="8"/>
        <v>2035.2274560000003</v>
      </c>
    </row>
    <row r="75" spans="1:25">
      <c r="A75" s="4" t="s">
        <v>86</v>
      </c>
      <c r="B75">
        <f>EnemyInfoCasual!E65</f>
        <v>1770</v>
      </c>
      <c r="C75">
        <f>(B75+(IF(EnemyInfoCasual!I65=1,PlayerInfo!$B$5,0)))*(PlayerInfo!$B$1)*(EnemyInfoCasual!L65+1)</f>
        <v>2867.4</v>
      </c>
      <c r="D75">
        <f>(B75+(IF(EnemyInfoCasual!I65=1,PlayerInfo!$B$5,0))+PlayerInfo!$B$6)*(PlayerInfo!$B$1)*(EnemyInfoCasual!L65+1)*EnemyInfoCasual!H65</f>
        <v>2867.4</v>
      </c>
      <c r="E75">
        <f>(B75+(IF(EnemyInfoCasual!I65=1,PlayerInfo!$B$5,0))+PlayerInfo!$B$6+PlayerInfo!$B$7)*(PlayerInfo!$B$1)*(EnemyInfoCasual!L65+1)*1.2*EnemyInfoCasual!H65</f>
        <v>3440.88</v>
      </c>
      <c r="F75" s="13">
        <f t="shared" si="9"/>
        <v>5.681818181818182E-3</v>
      </c>
      <c r="G75" s="13">
        <f>MIN((($B$4+(IF(EnemyInfoCasual!$C65=1,0.05,0))-($B$4*(IF(EnemyInfoCasual!$C65=1,0.05,0))))*PlayerInfo!$B$3)*EnemyInfoCasual!H65,1)</f>
        <v>0.157</v>
      </c>
      <c r="H75" s="13">
        <f>MIN((($B$5+(IF(EnemyInfoCasual!$C65=1,0.005,0))-($B$5*(IF(EnemyInfoCasual!$C65=1,0.005,0)))))*PlayerInfo!$B$4*EnemyInfoCasual!H65,1)</f>
        <v>1.1990000000000001E-2</v>
      </c>
      <c r="I75" s="13">
        <f>MIN((($B$6+(IF(EnemyInfoCasual!$C65=1,0.005,0))-($B$6*(IF(EnemyInfoCasual!$C65=1,0.005,0)))))*PlayerInfo!$B$4*EnemyInfoCasual!H65,1)</f>
        <v>2.9899999999999999E-2</v>
      </c>
      <c r="J75" s="13">
        <f t="shared" si="1"/>
        <v>0.83289243000000002</v>
      </c>
      <c r="K75" s="14">
        <f t="shared" si="2"/>
        <v>0.81779429999999997</v>
      </c>
      <c r="L75" s="16">
        <f t="shared" si="3"/>
        <v>2879.6737049820003</v>
      </c>
      <c r="M75" s="16">
        <f t="shared" si="4"/>
        <v>3767.4097341659999</v>
      </c>
      <c r="N75" s="16">
        <f>EnemyInfoCasual!F65</f>
        <v>505</v>
      </c>
      <c r="O75" s="16">
        <f>N75*PlayerInfo!$B$10</f>
        <v>505</v>
      </c>
      <c r="P75" s="16">
        <f>N75*PlayerInfo!$B$10*1.2*EnemyInfoCasual!H65</f>
        <v>606</v>
      </c>
      <c r="Q75" s="16">
        <f>N75*PlayerInfo!$B$10*1.2*1.5*EnemyInfoCasual!H65</f>
        <v>909</v>
      </c>
      <c r="R75" s="16">
        <f t="shared" si="5"/>
        <v>526.65158714999995</v>
      </c>
      <c r="S75" s="16">
        <f t="shared" si="6"/>
        <v>856.49155440000004</v>
      </c>
      <c r="T75" s="16">
        <f>EnemyInfoCasual!G65</f>
        <v>300</v>
      </c>
      <c r="U75" s="16">
        <f>T75*PlayerInfo!$B$11</f>
        <v>300</v>
      </c>
      <c r="V75" s="16">
        <f>T75*PlayerInfo!$B$11*1.2*EnemyInfoCasual!H65</f>
        <v>360</v>
      </c>
      <c r="W75" s="16">
        <f>T75*PlayerInfo!$B$11*1.2*1.5*EnemyInfoCasual!H65</f>
        <v>540</v>
      </c>
      <c r="X75" s="16">
        <f t="shared" si="7"/>
        <v>312.86232899999999</v>
      </c>
      <c r="Y75" s="16">
        <f t="shared" si="8"/>
        <v>508.80686400000008</v>
      </c>
    </row>
    <row r="76" spans="1:25">
      <c r="A76" s="4" t="s">
        <v>89</v>
      </c>
      <c r="B76">
        <f>EnemyInfoCasual!E66</f>
        <v>2090</v>
      </c>
      <c r="C76">
        <f>(B76+(IF(EnemyInfoCasual!I66=1,PlayerInfo!$B$5,0)))*(PlayerInfo!$B$1)*(EnemyInfoCasual!L66+1)</f>
        <v>3385.8</v>
      </c>
      <c r="D76">
        <f>(B76+(IF(EnemyInfoCasual!I66=1,PlayerInfo!$B$5,0))+PlayerInfo!$B$6)*(PlayerInfo!$B$1)*(EnemyInfoCasual!L66+1)*EnemyInfoCasual!H66</f>
        <v>3385.8</v>
      </c>
      <c r="E76">
        <f>(B76+(IF(EnemyInfoCasual!I66=1,PlayerInfo!$B$5,0))+PlayerInfo!$B$6+PlayerInfo!$B$7)*(PlayerInfo!$B$1)*(EnemyInfoCasual!L66+1)*1.2*EnemyInfoCasual!H66</f>
        <v>4062.96</v>
      </c>
      <c r="F76" s="13">
        <f t="shared" si="9"/>
        <v>5.681818181818182E-3</v>
      </c>
      <c r="G76" s="13">
        <f>MIN((($B$4+(IF(EnemyInfoCasual!$C66=1,0.05,0))-($B$4*(IF(EnemyInfoCasual!$C66=1,0.05,0))))*PlayerInfo!$B$3)*EnemyInfoCasual!H66,1)</f>
        <v>0.157</v>
      </c>
      <c r="H76" s="13">
        <f>MIN((($B$5+(IF(EnemyInfoCasual!$C66=1,0.005,0))-($B$5*(IF(EnemyInfoCasual!$C66=1,0.005,0)))))*PlayerInfo!$B$4*EnemyInfoCasual!H66,1)</f>
        <v>1.1990000000000001E-2</v>
      </c>
      <c r="I76" s="13">
        <f>MIN((($B$6+(IF(EnemyInfoCasual!$C66=1,0.005,0))-($B$6*(IF(EnemyInfoCasual!$C66=1,0.005,0)))))*PlayerInfo!$B$4*EnemyInfoCasual!H66,1)</f>
        <v>2.9899999999999999E-2</v>
      </c>
      <c r="J76" s="13">
        <f t="shared" si="1"/>
        <v>0.83289243000000002</v>
      </c>
      <c r="K76" s="14">
        <f t="shared" si="2"/>
        <v>0.81779429999999997</v>
      </c>
      <c r="L76" s="16">
        <f t="shared" si="3"/>
        <v>3400.2926798940002</v>
      </c>
      <c r="M76" s="16">
        <f t="shared" si="4"/>
        <v>4448.5233584220005</v>
      </c>
      <c r="N76" s="16">
        <f>EnemyInfoCasual!F66</f>
        <v>600</v>
      </c>
      <c r="O76" s="16">
        <f>N76*PlayerInfo!$B$10</f>
        <v>600</v>
      </c>
      <c r="P76" s="16">
        <f>N76*PlayerInfo!$B$10*1.2*EnemyInfoCasual!H66</f>
        <v>720</v>
      </c>
      <c r="Q76" s="16">
        <f>N76*PlayerInfo!$B$10*1.2*1.5*EnemyInfoCasual!H66</f>
        <v>1080</v>
      </c>
      <c r="R76" s="16">
        <f t="shared" si="5"/>
        <v>625.72465799999998</v>
      </c>
      <c r="S76" s="16">
        <f t="shared" si="6"/>
        <v>1017.6137280000002</v>
      </c>
      <c r="T76" s="16">
        <f>EnemyInfoCasual!G66</f>
        <v>400</v>
      </c>
      <c r="U76" s="16">
        <f>T76*PlayerInfo!$B$11</f>
        <v>400</v>
      </c>
      <c r="V76" s="16">
        <f>T76*PlayerInfo!$B$11*1.2*EnemyInfoCasual!H66</f>
        <v>480</v>
      </c>
      <c r="W76" s="16">
        <f>T76*PlayerInfo!$B$11*1.2*1.5*EnemyInfoCasual!H66</f>
        <v>720</v>
      </c>
      <c r="X76" s="16">
        <f t="shared" si="7"/>
        <v>417.14977199999998</v>
      </c>
      <c r="Y76" s="16">
        <f t="shared" si="8"/>
        <v>678.40915200000006</v>
      </c>
    </row>
    <row r="77" spans="1:25">
      <c r="A77" s="4" t="s">
        <v>90</v>
      </c>
      <c r="B77">
        <f>EnemyInfoCasual!E67</f>
        <v>2130</v>
      </c>
      <c r="C77">
        <f>(B77+(IF(EnemyInfoCasual!I67=1,PlayerInfo!$B$5,0)))*(PlayerInfo!$B$1)*(EnemyInfoCasual!L67+1)</f>
        <v>3450.6000000000004</v>
      </c>
      <c r="D77">
        <f>(B77+(IF(EnemyInfoCasual!I67=1,PlayerInfo!$B$5,0))+PlayerInfo!$B$6)*(PlayerInfo!$B$1)*(EnemyInfoCasual!L67+1)*EnemyInfoCasual!H67</f>
        <v>3450.6000000000004</v>
      </c>
      <c r="E77">
        <f>(B77+(IF(EnemyInfoCasual!I67=1,PlayerInfo!$B$5,0))+PlayerInfo!$B$6+PlayerInfo!$B$7)*(PlayerInfo!$B$1)*(EnemyInfoCasual!L67+1)*1.2*EnemyInfoCasual!H67</f>
        <v>4140.72</v>
      </c>
      <c r="F77" s="13">
        <f t="shared" si="9"/>
        <v>5.681818181818182E-3</v>
      </c>
      <c r="G77" s="13">
        <f>MIN((($B$4+(IF(EnemyInfoCasual!$C67=1,0.05,0))-($B$4*(IF(EnemyInfoCasual!$C67=1,0.05,0))))*PlayerInfo!$B$3)*EnemyInfoCasual!H67,1)</f>
        <v>0.157</v>
      </c>
      <c r="H77" s="13">
        <f>MIN((($B$5+(IF(EnemyInfoCasual!$C67=1,0.005,0))-($B$5*(IF(EnemyInfoCasual!$C67=1,0.005,0)))))*PlayerInfo!$B$4*EnemyInfoCasual!H67,1)</f>
        <v>1.1990000000000001E-2</v>
      </c>
      <c r="I77" s="13">
        <f>MIN((($B$6+(IF(EnemyInfoCasual!$C67=1,0.005,0))-($B$6*(IF(EnemyInfoCasual!$C67=1,0.005,0)))))*PlayerInfo!$B$4*EnemyInfoCasual!H67,1)</f>
        <v>2.9899999999999999E-2</v>
      </c>
      <c r="J77" s="13">
        <f t="shared" si="1"/>
        <v>0.83289243000000002</v>
      </c>
      <c r="K77" s="14">
        <f t="shared" si="2"/>
        <v>0.81779429999999997</v>
      </c>
      <c r="L77" s="16">
        <f t="shared" si="3"/>
        <v>3465.3700517580005</v>
      </c>
      <c r="M77" s="16">
        <f t="shared" si="4"/>
        <v>4533.6625614539998</v>
      </c>
      <c r="N77" s="16">
        <f>EnemyInfoCasual!F67</f>
        <v>610</v>
      </c>
      <c r="O77" s="16">
        <f>N77*PlayerInfo!$B$10</f>
        <v>610</v>
      </c>
      <c r="P77" s="16">
        <f>N77*PlayerInfo!$B$10*1.2*EnemyInfoCasual!H67</f>
        <v>732</v>
      </c>
      <c r="Q77" s="16">
        <f>N77*PlayerInfo!$B$10*1.2*1.5*EnemyInfoCasual!H67</f>
        <v>1098</v>
      </c>
      <c r="R77" s="16">
        <f t="shared" si="5"/>
        <v>636.15340230000004</v>
      </c>
      <c r="S77" s="16">
        <f t="shared" si="6"/>
        <v>1034.5739567999999</v>
      </c>
      <c r="T77" s="16">
        <f>EnemyInfoCasual!G67</f>
        <v>400</v>
      </c>
      <c r="U77" s="16">
        <f>T77*PlayerInfo!$B$11</f>
        <v>400</v>
      </c>
      <c r="V77" s="16">
        <f>T77*PlayerInfo!$B$11*1.2*EnemyInfoCasual!H67</f>
        <v>480</v>
      </c>
      <c r="W77" s="16">
        <f>T77*PlayerInfo!$B$11*1.2*1.5*EnemyInfoCasual!H67</f>
        <v>720</v>
      </c>
      <c r="X77" s="16">
        <f t="shared" si="7"/>
        <v>417.14977199999998</v>
      </c>
      <c r="Y77" s="16">
        <f t="shared" si="8"/>
        <v>678.40915200000006</v>
      </c>
    </row>
    <row r="78" spans="1:25">
      <c r="A78" s="4" t="s">
        <v>91</v>
      </c>
      <c r="B78">
        <f>EnemyInfoCasual!E68</f>
        <v>2170</v>
      </c>
      <c r="C78">
        <f>(B78+(IF(EnemyInfoCasual!I68=1,PlayerInfo!$B$5,0)))*(PlayerInfo!$B$1)*(EnemyInfoCasual!L68+1)</f>
        <v>3515.4</v>
      </c>
      <c r="D78">
        <f>(B78+(IF(EnemyInfoCasual!I68=1,PlayerInfo!$B$5,0))+PlayerInfo!$B$6)*(PlayerInfo!$B$1)*(EnemyInfoCasual!L68+1)*EnemyInfoCasual!H68</f>
        <v>3515.4</v>
      </c>
      <c r="E78">
        <f>(B78+(IF(EnemyInfoCasual!I68=1,PlayerInfo!$B$5,0))+PlayerInfo!$B$6+PlayerInfo!$B$7)*(PlayerInfo!$B$1)*(EnemyInfoCasual!L68+1)*1.2*EnemyInfoCasual!H68</f>
        <v>4218.4799999999996</v>
      </c>
      <c r="F78" s="13">
        <f t="shared" ref="F78:F141" si="10">1/176</f>
        <v>5.681818181818182E-3</v>
      </c>
      <c r="G78" s="13">
        <f>MIN((($B$4+(IF(EnemyInfoCasual!$C68=1,0.05,0))-($B$4*(IF(EnemyInfoCasual!$C68=1,0.05,0))))*PlayerInfo!$B$3)*EnemyInfoCasual!H68,1)</f>
        <v>0.157</v>
      </c>
      <c r="H78" s="13">
        <f>MIN((($B$5+(IF(EnemyInfoCasual!$C68=1,0.005,0))-($B$5*(IF(EnemyInfoCasual!$C68=1,0.005,0)))))*PlayerInfo!$B$4*EnemyInfoCasual!H68,1)</f>
        <v>1.1990000000000001E-2</v>
      </c>
      <c r="I78" s="13">
        <f>MIN((($B$6+(IF(EnemyInfoCasual!$C68=1,0.005,0))-($B$6*(IF(EnemyInfoCasual!$C68=1,0.005,0)))))*PlayerInfo!$B$4*EnemyInfoCasual!H68,1)</f>
        <v>2.9899999999999999E-2</v>
      </c>
      <c r="J78" s="13">
        <f t="shared" ref="J78:J141" si="11">(1*(1-G78)*(1-H78))</f>
        <v>0.83289243000000002</v>
      </c>
      <c r="K78" s="14">
        <f t="shared" ref="K78:K141" si="12">(1*(1-G78)*(1-I78))</f>
        <v>0.81779429999999997</v>
      </c>
      <c r="L78" s="16">
        <f t="shared" ref="L78:L141" si="13">(J78*C78)+(G78*D78)+(H78*E78)</f>
        <v>3530.4474236220003</v>
      </c>
      <c r="M78" s="16">
        <f t="shared" ref="M78:M141" si="14">((K78*C78)+(G78*D78)+(I78*E78))*1.3</f>
        <v>4618.8017644860001</v>
      </c>
      <c r="N78" s="16">
        <f>EnemyInfoCasual!F68</f>
        <v>620</v>
      </c>
      <c r="O78" s="16">
        <f>N78*PlayerInfo!$B$10</f>
        <v>620</v>
      </c>
      <c r="P78" s="16">
        <f>N78*PlayerInfo!$B$10*1.2*EnemyInfoCasual!H68</f>
        <v>744</v>
      </c>
      <c r="Q78" s="16">
        <f>N78*PlayerInfo!$B$10*1.2*1.5*EnemyInfoCasual!H68</f>
        <v>1116</v>
      </c>
      <c r="R78" s="16">
        <f t="shared" ref="R78:R141" si="15">(J78*O78)+(G78*P78)+(H78*Q78)</f>
        <v>646.58214659999999</v>
      </c>
      <c r="S78" s="16">
        <f t="shared" ref="S78:S141" si="16">((K78*O78)+(G78*P78)+(I78*Q78))*1.6</f>
        <v>1051.5341856</v>
      </c>
      <c r="T78" s="16">
        <f>EnemyInfoCasual!G68</f>
        <v>400</v>
      </c>
      <c r="U78" s="16">
        <f>T78*PlayerInfo!$B$11</f>
        <v>400</v>
      </c>
      <c r="V78" s="16">
        <f>T78*PlayerInfo!$B$11*1.2*EnemyInfoCasual!H68</f>
        <v>480</v>
      </c>
      <c r="W78" s="16">
        <f>T78*PlayerInfo!$B$11*1.2*1.5*EnemyInfoCasual!H68</f>
        <v>720</v>
      </c>
      <c r="X78" s="16">
        <f t="shared" ref="X78:X141" si="17">(J78*U78)+(G78*V78)+(H78*W78)</f>
        <v>417.14977199999998</v>
      </c>
      <c r="Y78" s="16">
        <f t="shared" ref="Y78:Y141" si="18">((K78*U78)+(G78*V78)+(I78*W78))*1.6</f>
        <v>678.40915200000006</v>
      </c>
    </row>
    <row r="79" spans="1:25">
      <c r="A79" s="4" t="s">
        <v>92</v>
      </c>
      <c r="B79">
        <f>EnemyInfoCasual!E69</f>
        <v>2200</v>
      </c>
      <c r="C79">
        <f>(B79+(IF(EnemyInfoCasual!I69=1,PlayerInfo!$B$5,0)))*(PlayerInfo!$B$1)*(EnemyInfoCasual!L69+1)</f>
        <v>3564.0000000000005</v>
      </c>
      <c r="D79">
        <f>(B79+(IF(EnemyInfoCasual!I69=1,PlayerInfo!$B$5,0))+PlayerInfo!$B$6)*(PlayerInfo!$B$1)*(EnemyInfoCasual!L69+1)*EnemyInfoCasual!H69</f>
        <v>3564.0000000000005</v>
      </c>
      <c r="E79">
        <f>(B79+(IF(EnemyInfoCasual!I69=1,PlayerInfo!$B$5,0))+PlayerInfo!$B$6+PlayerInfo!$B$7)*(PlayerInfo!$B$1)*(EnemyInfoCasual!L69+1)*1.2*EnemyInfoCasual!H69</f>
        <v>4276.8</v>
      </c>
      <c r="F79" s="13">
        <f t="shared" si="10"/>
        <v>5.681818181818182E-3</v>
      </c>
      <c r="G79" s="13">
        <f>MIN((($B$4+(IF(EnemyInfoCasual!$C69=1,0.05,0))-($B$4*(IF(EnemyInfoCasual!$C69=1,0.05,0))))*PlayerInfo!$B$3)*EnemyInfoCasual!H69,1)</f>
        <v>0.157</v>
      </c>
      <c r="H79" s="13">
        <f>MIN((($B$5+(IF(EnemyInfoCasual!$C69=1,0.005,0))-($B$5*(IF(EnemyInfoCasual!$C69=1,0.005,0)))))*PlayerInfo!$B$4*EnemyInfoCasual!H69,1)</f>
        <v>1.1990000000000001E-2</v>
      </c>
      <c r="I79" s="13">
        <f>MIN((($B$6+(IF(EnemyInfoCasual!$C69=1,0.005,0))-($B$6*(IF(EnemyInfoCasual!$C69=1,0.005,0)))))*PlayerInfo!$B$4*EnemyInfoCasual!H69,1)</f>
        <v>2.9899999999999999E-2</v>
      </c>
      <c r="J79" s="13">
        <f t="shared" si="11"/>
        <v>0.83289243000000002</v>
      </c>
      <c r="K79" s="14">
        <f t="shared" si="12"/>
        <v>0.81779429999999997</v>
      </c>
      <c r="L79" s="16">
        <f t="shared" si="13"/>
        <v>3579.2554525200007</v>
      </c>
      <c r="M79" s="16">
        <f t="shared" si="14"/>
        <v>4682.6561667600008</v>
      </c>
      <c r="N79" s="16">
        <f>EnemyInfoCasual!F69</f>
        <v>630</v>
      </c>
      <c r="O79" s="16">
        <f>N79*PlayerInfo!$B$10</f>
        <v>630</v>
      </c>
      <c r="P79" s="16">
        <f>N79*PlayerInfo!$B$10*1.2*EnemyInfoCasual!H69</f>
        <v>756</v>
      </c>
      <c r="Q79" s="16">
        <f>N79*PlayerInfo!$B$10*1.2*1.5*EnemyInfoCasual!H69</f>
        <v>1134</v>
      </c>
      <c r="R79" s="16">
        <f t="shared" si="15"/>
        <v>657.01089090000005</v>
      </c>
      <c r="S79" s="16">
        <f t="shared" si="16"/>
        <v>1068.4944144000001</v>
      </c>
      <c r="T79" s="16">
        <f>EnemyInfoCasual!G69</f>
        <v>400</v>
      </c>
      <c r="U79" s="16">
        <f>T79*PlayerInfo!$B$11</f>
        <v>400</v>
      </c>
      <c r="V79" s="16">
        <f>T79*PlayerInfo!$B$11*1.2*EnemyInfoCasual!H69</f>
        <v>480</v>
      </c>
      <c r="W79" s="16">
        <f>T79*PlayerInfo!$B$11*1.2*1.5*EnemyInfoCasual!H69</f>
        <v>720</v>
      </c>
      <c r="X79" s="16">
        <f t="shared" si="17"/>
        <v>417.14977199999998</v>
      </c>
      <c r="Y79" s="16">
        <f t="shared" si="18"/>
        <v>678.40915200000006</v>
      </c>
    </row>
    <row r="80" spans="1:25">
      <c r="A80" s="4" t="s">
        <v>93</v>
      </c>
      <c r="B80">
        <f>EnemyInfoCasual!E70</f>
        <v>2240</v>
      </c>
      <c r="C80">
        <f>(B80+(IF(EnemyInfoCasual!I70=1,PlayerInfo!$B$5,0)))*(PlayerInfo!$B$1)*(EnemyInfoCasual!L70+1)</f>
        <v>3628.8</v>
      </c>
      <c r="D80">
        <f>(B80+(IF(EnemyInfoCasual!I70=1,PlayerInfo!$B$5,0))+PlayerInfo!$B$6)*(PlayerInfo!$B$1)*(EnemyInfoCasual!L70+1)*EnemyInfoCasual!H70</f>
        <v>3628.8</v>
      </c>
      <c r="E80">
        <f>(B80+(IF(EnemyInfoCasual!I70=1,PlayerInfo!$B$5,0))+PlayerInfo!$B$6+PlayerInfo!$B$7)*(PlayerInfo!$B$1)*(EnemyInfoCasual!L70+1)*1.2*EnemyInfoCasual!H70</f>
        <v>4354.5600000000004</v>
      </c>
      <c r="F80" s="13">
        <f t="shared" si="10"/>
        <v>5.681818181818182E-3</v>
      </c>
      <c r="G80" s="13">
        <f>MIN((($B$4+(IF(EnemyInfoCasual!$C70=1,0.05,0))-($B$4*(IF(EnemyInfoCasual!$C70=1,0.05,0))))*PlayerInfo!$B$3)*EnemyInfoCasual!H70,1)</f>
        <v>0.157</v>
      </c>
      <c r="H80" s="13">
        <f>MIN((($B$5+(IF(EnemyInfoCasual!$C70=1,0.005,0))-($B$5*(IF(EnemyInfoCasual!$C70=1,0.005,0)))))*PlayerInfo!$B$4*EnemyInfoCasual!H70,1)</f>
        <v>1.1990000000000001E-2</v>
      </c>
      <c r="I80" s="13">
        <f>MIN((($B$6+(IF(EnemyInfoCasual!$C70=1,0.005,0))-($B$6*(IF(EnemyInfoCasual!$C70=1,0.005,0)))))*PlayerInfo!$B$4*EnemyInfoCasual!H70,1)</f>
        <v>2.9899999999999999E-2</v>
      </c>
      <c r="J80" s="13">
        <f t="shared" si="11"/>
        <v>0.83289243000000002</v>
      </c>
      <c r="K80" s="14">
        <f t="shared" si="12"/>
        <v>0.81779429999999997</v>
      </c>
      <c r="L80" s="16">
        <f t="shared" si="13"/>
        <v>3644.3328243840001</v>
      </c>
      <c r="M80" s="16">
        <f t="shared" si="14"/>
        <v>4767.7953697920011</v>
      </c>
      <c r="N80" s="16">
        <f>EnemyInfoCasual!F70</f>
        <v>645</v>
      </c>
      <c r="O80" s="16">
        <f>N80*PlayerInfo!$B$10</f>
        <v>645</v>
      </c>
      <c r="P80" s="16">
        <f>N80*PlayerInfo!$B$10*1.2*EnemyInfoCasual!H70</f>
        <v>774</v>
      </c>
      <c r="Q80" s="16">
        <f>N80*PlayerInfo!$B$10*1.2*1.5*EnemyInfoCasual!H70</f>
        <v>1161</v>
      </c>
      <c r="R80" s="16">
        <f t="shared" si="15"/>
        <v>672.65400735000003</v>
      </c>
      <c r="S80" s="16">
        <f t="shared" si="16"/>
        <v>1093.9347576</v>
      </c>
      <c r="T80" s="16">
        <f>EnemyInfoCasual!G70</f>
        <v>400</v>
      </c>
      <c r="U80" s="16">
        <f>T80*PlayerInfo!$B$11</f>
        <v>400</v>
      </c>
      <c r="V80" s="16">
        <f>T80*PlayerInfo!$B$11*1.2*EnemyInfoCasual!H70</f>
        <v>480</v>
      </c>
      <c r="W80" s="16">
        <f>T80*PlayerInfo!$B$11*1.2*1.5*EnemyInfoCasual!H70</f>
        <v>720</v>
      </c>
      <c r="X80" s="16">
        <f t="shared" si="17"/>
        <v>417.14977199999998</v>
      </c>
      <c r="Y80" s="16">
        <f t="shared" si="18"/>
        <v>678.40915200000006</v>
      </c>
    </row>
    <row r="81" spans="1:25">
      <c r="A81" s="4" t="s">
        <v>94</v>
      </c>
      <c r="B81">
        <f>EnemyInfoCasual!E71</f>
        <v>2280</v>
      </c>
      <c r="C81">
        <f>(B81+(IF(EnemyInfoCasual!I71=1,PlayerInfo!$B$5,0)))*(PlayerInfo!$B$1)*(EnemyInfoCasual!L71+1)</f>
        <v>3693.6000000000004</v>
      </c>
      <c r="D81">
        <f>(B81+(IF(EnemyInfoCasual!I71=1,PlayerInfo!$B$5,0))+PlayerInfo!$B$6)*(PlayerInfo!$B$1)*(EnemyInfoCasual!L71+1)*EnemyInfoCasual!H71</f>
        <v>3693.6000000000004</v>
      </c>
      <c r="E81">
        <f>(B81+(IF(EnemyInfoCasual!I71=1,PlayerInfo!$B$5,0))+PlayerInfo!$B$6+PlayerInfo!$B$7)*(PlayerInfo!$B$1)*(EnemyInfoCasual!L71+1)*1.2*EnemyInfoCasual!H71</f>
        <v>4432.3200000000006</v>
      </c>
      <c r="F81" s="13">
        <f t="shared" si="10"/>
        <v>5.681818181818182E-3</v>
      </c>
      <c r="G81" s="13">
        <f>MIN((($B$4+(IF(EnemyInfoCasual!$C71=1,0.05,0))-($B$4*(IF(EnemyInfoCasual!$C71=1,0.05,0))))*PlayerInfo!$B$3)*EnemyInfoCasual!H71,1)</f>
        <v>0.157</v>
      </c>
      <c r="H81" s="13">
        <f>MIN((($B$5+(IF(EnemyInfoCasual!$C71=1,0.005,0))-($B$5*(IF(EnemyInfoCasual!$C71=1,0.005,0)))))*PlayerInfo!$B$4*EnemyInfoCasual!H71,1)</f>
        <v>1.1990000000000001E-2</v>
      </c>
      <c r="I81" s="13">
        <f>MIN((($B$6+(IF(EnemyInfoCasual!$C71=1,0.005,0))-($B$6*(IF(EnemyInfoCasual!$C71=1,0.005,0)))))*PlayerInfo!$B$4*EnemyInfoCasual!H71,1)</f>
        <v>2.9899999999999999E-2</v>
      </c>
      <c r="J81" s="13">
        <f t="shared" si="11"/>
        <v>0.83289243000000002</v>
      </c>
      <c r="K81" s="14">
        <f t="shared" si="12"/>
        <v>0.81779429999999997</v>
      </c>
      <c r="L81" s="16">
        <f t="shared" si="13"/>
        <v>3709.4101962479999</v>
      </c>
      <c r="M81" s="16">
        <f t="shared" si="14"/>
        <v>4852.9345728239996</v>
      </c>
      <c r="N81" s="16">
        <f>EnemyInfoCasual!F71</f>
        <v>655</v>
      </c>
      <c r="O81" s="16">
        <f>N81*PlayerInfo!$B$10</f>
        <v>655</v>
      </c>
      <c r="P81" s="16">
        <f>N81*PlayerInfo!$B$10*1.2*EnemyInfoCasual!H71</f>
        <v>786</v>
      </c>
      <c r="Q81" s="16">
        <f>N81*PlayerInfo!$B$10*1.2*1.5*EnemyInfoCasual!H71</f>
        <v>1179</v>
      </c>
      <c r="R81" s="16">
        <f t="shared" si="15"/>
        <v>683.08275165000009</v>
      </c>
      <c r="S81" s="16">
        <f t="shared" si="16"/>
        <v>1110.8949864000003</v>
      </c>
      <c r="T81" s="16">
        <f>EnemyInfoCasual!G71</f>
        <v>400</v>
      </c>
      <c r="U81" s="16">
        <f>T81*PlayerInfo!$B$11</f>
        <v>400</v>
      </c>
      <c r="V81" s="16">
        <f>T81*PlayerInfo!$B$11*1.2*EnemyInfoCasual!H71</f>
        <v>480</v>
      </c>
      <c r="W81" s="16">
        <f>T81*PlayerInfo!$B$11*1.2*1.5*EnemyInfoCasual!H71</f>
        <v>720</v>
      </c>
      <c r="X81" s="16">
        <f t="shared" si="17"/>
        <v>417.14977199999998</v>
      </c>
      <c r="Y81" s="16">
        <f t="shared" si="18"/>
        <v>678.40915200000006</v>
      </c>
    </row>
    <row r="82" spans="1:25">
      <c r="A82" s="4" t="s">
        <v>95</v>
      </c>
      <c r="B82">
        <f>EnemyInfoCasual!E72</f>
        <v>7050</v>
      </c>
      <c r="C82">
        <f>(B82+(IF(EnemyInfoCasual!I72=1,PlayerInfo!$B$5,0)))*(PlayerInfo!$B$1)*(EnemyInfoCasual!L72+1)</f>
        <v>11421</v>
      </c>
      <c r="D82">
        <f>(B82+(IF(EnemyInfoCasual!I72=1,PlayerInfo!$B$5,0))+PlayerInfo!$B$6)*(PlayerInfo!$B$1)*(EnemyInfoCasual!L72+1)*EnemyInfoCasual!H72</f>
        <v>11421</v>
      </c>
      <c r="E82">
        <f>(B82+(IF(EnemyInfoCasual!I72=1,PlayerInfo!$B$5,0))+PlayerInfo!$B$6+PlayerInfo!$B$7)*(PlayerInfo!$B$1)*(EnemyInfoCasual!L72+1)*1.2*EnemyInfoCasual!H72</f>
        <v>13705.199999999999</v>
      </c>
      <c r="F82" s="13">
        <f t="shared" si="10"/>
        <v>5.681818181818182E-3</v>
      </c>
      <c r="G82" s="13">
        <f>MIN((($B$4+(IF(EnemyInfoCasual!$C72=1,0.05,0))-($B$4*(IF(EnemyInfoCasual!$C72=1,0.05,0))))*PlayerInfo!$B$3)*EnemyInfoCasual!H72,1)</f>
        <v>0.157</v>
      </c>
      <c r="H82" s="13">
        <f>MIN((($B$5+(IF(EnemyInfoCasual!$C72=1,0.005,0))-($B$5*(IF(EnemyInfoCasual!$C72=1,0.005,0)))))*PlayerInfo!$B$4*EnemyInfoCasual!H72,1)</f>
        <v>1.1990000000000001E-2</v>
      </c>
      <c r="I82" s="13">
        <f>MIN((($B$6+(IF(EnemyInfoCasual!$C72=1,0.005,0))-($B$6*(IF(EnemyInfoCasual!$C72=1,0.005,0)))))*PlayerInfo!$B$4*EnemyInfoCasual!H72,1)</f>
        <v>2.9899999999999999E-2</v>
      </c>
      <c r="J82" s="13">
        <f t="shared" si="11"/>
        <v>0.83289243000000002</v>
      </c>
      <c r="K82" s="14">
        <f t="shared" si="12"/>
        <v>0.81779429999999997</v>
      </c>
      <c r="L82" s="16">
        <f t="shared" si="13"/>
        <v>11469.88679103</v>
      </c>
      <c r="M82" s="16">
        <f t="shared" si="14"/>
        <v>15005.784534390001</v>
      </c>
      <c r="N82" s="16">
        <f>EnemyInfoCasual!F72</f>
        <v>2700</v>
      </c>
      <c r="O82" s="16">
        <f>N82*PlayerInfo!$B$10</f>
        <v>2700</v>
      </c>
      <c r="P82" s="16">
        <f>N82*PlayerInfo!$B$10*1.2*EnemyInfoCasual!H72</f>
        <v>3240</v>
      </c>
      <c r="Q82" s="16">
        <f>N82*PlayerInfo!$B$10*1.2*1.5*EnemyInfoCasual!H72</f>
        <v>4860</v>
      </c>
      <c r="R82" s="16">
        <f t="shared" si="15"/>
        <v>2815.760961</v>
      </c>
      <c r="S82" s="16">
        <f t="shared" si="16"/>
        <v>4579.2617759999994</v>
      </c>
      <c r="T82" s="16">
        <f>EnemyInfoCasual!G72</f>
        <v>1600</v>
      </c>
      <c r="U82" s="16">
        <f>T82*PlayerInfo!$B$11</f>
        <v>1600</v>
      </c>
      <c r="V82" s="16">
        <f>T82*PlayerInfo!$B$11*1.2*EnemyInfoCasual!H72</f>
        <v>1920</v>
      </c>
      <c r="W82" s="16">
        <f>T82*PlayerInfo!$B$11*1.2*1.5*EnemyInfoCasual!H72</f>
        <v>2880</v>
      </c>
      <c r="X82" s="16">
        <f t="shared" si="17"/>
        <v>1668.5990879999999</v>
      </c>
      <c r="Y82" s="16">
        <f t="shared" si="18"/>
        <v>2713.6366080000003</v>
      </c>
    </row>
    <row r="83" spans="1:25">
      <c r="A83" s="4" t="s">
        <v>96</v>
      </c>
      <c r="B83">
        <f>EnemyInfoCasual!E73</f>
        <v>2520</v>
      </c>
      <c r="C83">
        <f>(B83+(IF(EnemyInfoCasual!I73=1,PlayerInfo!$B$5,0)))*(PlayerInfo!$B$1)*(EnemyInfoCasual!L73+1)</f>
        <v>4082.4</v>
      </c>
      <c r="D83">
        <f>(B83+(IF(EnemyInfoCasual!I73=1,PlayerInfo!$B$5,0))+PlayerInfo!$B$6)*(PlayerInfo!$B$1)*(EnemyInfoCasual!L73+1)*EnemyInfoCasual!H73</f>
        <v>4082.4</v>
      </c>
      <c r="E83">
        <f>(B83+(IF(EnemyInfoCasual!I73=1,PlayerInfo!$B$5,0))+PlayerInfo!$B$6+PlayerInfo!$B$7)*(PlayerInfo!$B$1)*(EnemyInfoCasual!L73+1)*1.2*EnemyInfoCasual!H73</f>
        <v>4898.88</v>
      </c>
      <c r="F83" s="13">
        <f t="shared" si="10"/>
        <v>5.681818181818182E-3</v>
      </c>
      <c r="G83" s="13">
        <f>MIN((($B$4+(IF(EnemyInfoCasual!$C73=1,0.05,0))-($B$4*(IF(EnemyInfoCasual!$C73=1,0.05,0))))*PlayerInfo!$B$3)*EnemyInfoCasual!H73,1)</f>
        <v>0.157</v>
      </c>
      <c r="H83" s="13">
        <f>MIN((($B$5+(IF(EnemyInfoCasual!$C73=1,0.005,0))-($B$5*(IF(EnemyInfoCasual!$C73=1,0.005,0)))))*PlayerInfo!$B$4*EnemyInfoCasual!H73,1)</f>
        <v>1.1990000000000001E-2</v>
      </c>
      <c r="I83" s="13">
        <f>MIN((($B$6+(IF(EnemyInfoCasual!$C73=1,0.005,0))-($B$6*(IF(EnemyInfoCasual!$C73=1,0.005,0)))))*PlayerInfo!$B$4*EnemyInfoCasual!H73,1)</f>
        <v>2.9899999999999999E-2</v>
      </c>
      <c r="J83" s="13">
        <f t="shared" si="11"/>
        <v>0.83289243000000002</v>
      </c>
      <c r="K83" s="14">
        <f t="shared" si="12"/>
        <v>0.81779429999999997</v>
      </c>
      <c r="L83" s="16">
        <f t="shared" si="13"/>
        <v>4099.8744274319997</v>
      </c>
      <c r="M83" s="16">
        <f t="shared" si="14"/>
        <v>5363.7697910159995</v>
      </c>
      <c r="N83" s="16">
        <f>EnemyInfoCasual!F73</f>
        <v>725</v>
      </c>
      <c r="O83" s="16">
        <f>N83*PlayerInfo!$B$10</f>
        <v>725</v>
      </c>
      <c r="P83" s="16">
        <f>N83*PlayerInfo!$B$10*1.2*EnemyInfoCasual!H73</f>
        <v>870</v>
      </c>
      <c r="Q83" s="16">
        <f>N83*PlayerInfo!$B$10*1.2*1.5*EnemyInfoCasual!H73</f>
        <v>1305</v>
      </c>
      <c r="R83" s="16">
        <f t="shared" si="15"/>
        <v>756.08396174999996</v>
      </c>
      <c r="S83" s="16">
        <f t="shared" si="16"/>
        <v>1229.6165880000001</v>
      </c>
      <c r="T83" s="16">
        <f>EnemyInfoCasual!G73</f>
        <v>500</v>
      </c>
      <c r="U83" s="16">
        <f>T83*PlayerInfo!$B$11</f>
        <v>500</v>
      </c>
      <c r="V83" s="16">
        <f>T83*PlayerInfo!$B$11*1.2*EnemyInfoCasual!H73</f>
        <v>600</v>
      </c>
      <c r="W83" s="16">
        <f>T83*PlayerInfo!$B$11*1.2*1.5*EnemyInfoCasual!H73</f>
        <v>900</v>
      </c>
      <c r="X83" s="16">
        <f t="shared" si="17"/>
        <v>521.43721500000004</v>
      </c>
      <c r="Y83" s="16">
        <f t="shared" si="18"/>
        <v>848.01144000000011</v>
      </c>
    </row>
    <row r="84" spans="1:25">
      <c r="A84" s="4" t="s">
        <v>97</v>
      </c>
      <c r="B84">
        <f>EnemyInfoCasual!E74</f>
        <v>2570</v>
      </c>
      <c r="C84">
        <f>(B84+(IF(EnemyInfoCasual!I74=1,PlayerInfo!$B$5,0)))*(PlayerInfo!$B$1)*(EnemyInfoCasual!L74+1)</f>
        <v>4163.4000000000005</v>
      </c>
      <c r="D84">
        <f>(B84+(IF(EnemyInfoCasual!I74=1,PlayerInfo!$B$5,0))+PlayerInfo!$B$6)*(PlayerInfo!$B$1)*(EnemyInfoCasual!L74+1)*EnemyInfoCasual!H74</f>
        <v>4163.4000000000005</v>
      </c>
      <c r="E84">
        <f>(B84+(IF(EnemyInfoCasual!I74=1,PlayerInfo!$B$5,0))+PlayerInfo!$B$6+PlayerInfo!$B$7)*(PlayerInfo!$B$1)*(EnemyInfoCasual!L74+1)*1.2*EnemyInfoCasual!H74</f>
        <v>4996.0800000000008</v>
      </c>
      <c r="F84" s="13">
        <f t="shared" si="10"/>
        <v>5.681818181818182E-3</v>
      </c>
      <c r="G84" s="13">
        <f>MIN((($B$4+(IF(EnemyInfoCasual!$C74=1,0.05,0))-($B$4*(IF(EnemyInfoCasual!$C74=1,0.05,0))))*PlayerInfo!$B$3)*EnemyInfoCasual!H74,1)</f>
        <v>0.157</v>
      </c>
      <c r="H84" s="13">
        <f>MIN((($B$5+(IF(EnemyInfoCasual!$C74=1,0.005,0))-($B$5*(IF(EnemyInfoCasual!$C74=1,0.005,0)))))*PlayerInfo!$B$4*EnemyInfoCasual!H74,1)</f>
        <v>1.1990000000000001E-2</v>
      </c>
      <c r="I84" s="13">
        <f>MIN((($B$6+(IF(EnemyInfoCasual!$C74=1,0.005,0))-($B$6*(IF(EnemyInfoCasual!$C74=1,0.005,0)))))*PlayerInfo!$B$4*EnemyInfoCasual!H74,1)</f>
        <v>2.9899999999999999E-2</v>
      </c>
      <c r="J84" s="13">
        <f t="shared" si="11"/>
        <v>0.83289243000000002</v>
      </c>
      <c r="K84" s="14">
        <f t="shared" si="12"/>
        <v>0.81779429999999997</v>
      </c>
      <c r="L84" s="16">
        <f t="shared" si="13"/>
        <v>4181.2211422620003</v>
      </c>
      <c r="M84" s="16">
        <f t="shared" si="14"/>
        <v>5470.1937948060013</v>
      </c>
      <c r="N84" s="16">
        <f>EnemyInfoCasual!F74</f>
        <v>740</v>
      </c>
      <c r="O84" s="16">
        <f>N84*PlayerInfo!$B$10</f>
        <v>740</v>
      </c>
      <c r="P84" s="16">
        <f>N84*PlayerInfo!$B$10*1.2*EnemyInfoCasual!H74</f>
        <v>888</v>
      </c>
      <c r="Q84" s="16">
        <f>N84*PlayerInfo!$B$10*1.2*1.5*EnemyInfoCasual!H74</f>
        <v>1332</v>
      </c>
      <c r="R84" s="16">
        <f t="shared" si="15"/>
        <v>771.72707819999994</v>
      </c>
      <c r="S84" s="16">
        <f t="shared" si="16"/>
        <v>1255.0569312</v>
      </c>
      <c r="T84" s="16">
        <f>EnemyInfoCasual!G74</f>
        <v>500</v>
      </c>
      <c r="U84" s="16">
        <f>T84*PlayerInfo!$B$11</f>
        <v>500</v>
      </c>
      <c r="V84" s="16">
        <f>T84*PlayerInfo!$B$11*1.2*EnemyInfoCasual!H74</f>
        <v>600</v>
      </c>
      <c r="W84" s="16">
        <f>T84*PlayerInfo!$B$11*1.2*1.5*EnemyInfoCasual!H74</f>
        <v>900</v>
      </c>
      <c r="X84" s="16">
        <f t="shared" si="17"/>
        <v>521.43721500000004</v>
      </c>
      <c r="Y84" s="16">
        <f t="shared" si="18"/>
        <v>848.01144000000011</v>
      </c>
    </row>
    <row r="85" spans="1:25">
      <c r="A85" s="4" t="s">
        <v>98</v>
      </c>
      <c r="B85">
        <f>EnemyInfoCasual!E75</f>
        <v>2620</v>
      </c>
      <c r="C85">
        <f>(B85+(IF(EnemyInfoCasual!I75=1,PlayerInfo!$B$5,0)))*(PlayerInfo!$B$1)*(EnemyInfoCasual!L75+1)</f>
        <v>4244.4000000000005</v>
      </c>
      <c r="D85">
        <f>(B85+(IF(EnemyInfoCasual!I75=1,PlayerInfo!$B$5,0))+PlayerInfo!$B$6)*(PlayerInfo!$B$1)*(EnemyInfoCasual!L75+1)*EnemyInfoCasual!H75</f>
        <v>4244.4000000000005</v>
      </c>
      <c r="E85">
        <f>(B85+(IF(EnemyInfoCasual!I75=1,PlayerInfo!$B$5,0))+PlayerInfo!$B$6+PlayerInfo!$B$7)*(PlayerInfo!$B$1)*(EnemyInfoCasual!L75+1)*1.2*EnemyInfoCasual!H75</f>
        <v>5093.2800000000007</v>
      </c>
      <c r="F85" s="13">
        <f t="shared" si="10"/>
        <v>5.681818181818182E-3</v>
      </c>
      <c r="G85" s="13">
        <f>MIN((($B$4+(IF(EnemyInfoCasual!$C75=1,0.05,0))-($B$4*(IF(EnemyInfoCasual!$C75=1,0.05,0))))*PlayerInfo!$B$3)*EnemyInfoCasual!H75,1)</f>
        <v>0.157</v>
      </c>
      <c r="H85" s="13">
        <f>MIN((($B$5+(IF(EnemyInfoCasual!$C75=1,0.005,0))-($B$5*(IF(EnemyInfoCasual!$C75=1,0.005,0)))))*PlayerInfo!$B$4*EnemyInfoCasual!H75,1)</f>
        <v>1.1990000000000001E-2</v>
      </c>
      <c r="I85" s="13">
        <f>MIN((($B$6+(IF(EnemyInfoCasual!$C75=1,0.005,0))-($B$6*(IF(EnemyInfoCasual!$C75=1,0.005,0)))))*PlayerInfo!$B$4*EnemyInfoCasual!H75,1)</f>
        <v>2.9899999999999999E-2</v>
      </c>
      <c r="J85" s="13">
        <f t="shared" si="11"/>
        <v>0.83289243000000002</v>
      </c>
      <c r="K85" s="14">
        <f t="shared" si="12"/>
        <v>0.81779429999999997</v>
      </c>
      <c r="L85" s="16">
        <f t="shared" si="13"/>
        <v>4262.5678570920008</v>
      </c>
      <c r="M85" s="16">
        <f t="shared" si="14"/>
        <v>5576.6177985960012</v>
      </c>
      <c r="N85" s="16">
        <f>EnemyInfoCasual!F75</f>
        <v>755</v>
      </c>
      <c r="O85" s="16">
        <f>N85*PlayerInfo!$B$10</f>
        <v>755</v>
      </c>
      <c r="P85" s="16">
        <f>N85*PlayerInfo!$B$10*1.2*EnemyInfoCasual!H75</f>
        <v>906</v>
      </c>
      <c r="Q85" s="16">
        <f>N85*PlayerInfo!$B$10*1.2*1.5*EnemyInfoCasual!H75</f>
        <v>1359</v>
      </c>
      <c r="R85" s="16">
        <f t="shared" si="15"/>
        <v>787.37019464999992</v>
      </c>
      <c r="S85" s="16">
        <f t="shared" si="16"/>
        <v>1280.4972743999999</v>
      </c>
      <c r="T85" s="16">
        <f>EnemyInfoCasual!G75</f>
        <v>500</v>
      </c>
      <c r="U85" s="16">
        <f>T85*PlayerInfo!$B$11</f>
        <v>500</v>
      </c>
      <c r="V85" s="16">
        <f>T85*PlayerInfo!$B$11*1.2*EnemyInfoCasual!H75</f>
        <v>600</v>
      </c>
      <c r="W85" s="16">
        <f>T85*PlayerInfo!$B$11*1.2*1.5*EnemyInfoCasual!H75</f>
        <v>900</v>
      </c>
      <c r="X85" s="16">
        <f t="shared" si="17"/>
        <v>521.43721500000004</v>
      </c>
      <c r="Y85" s="16">
        <f t="shared" si="18"/>
        <v>848.01144000000011</v>
      </c>
    </row>
    <row r="86" spans="1:25">
      <c r="A86" s="4" t="s">
        <v>99</v>
      </c>
      <c r="B86">
        <f>EnemyInfoCasual!E76</f>
        <v>2670</v>
      </c>
      <c r="C86">
        <f>(B86+(IF(EnemyInfoCasual!I76=1,PlayerInfo!$B$5,0)))*(PlayerInfo!$B$1)*(EnemyInfoCasual!L76+1)</f>
        <v>4325.4000000000005</v>
      </c>
      <c r="D86">
        <f>(B86+(IF(EnemyInfoCasual!I76=1,PlayerInfo!$B$5,0))+PlayerInfo!$B$6)*(PlayerInfo!$B$1)*(EnemyInfoCasual!L76+1)*EnemyInfoCasual!H76</f>
        <v>4325.4000000000005</v>
      </c>
      <c r="E86">
        <f>(B86+(IF(EnemyInfoCasual!I76=1,PlayerInfo!$B$5,0))+PlayerInfo!$B$6+PlayerInfo!$B$7)*(PlayerInfo!$B$1)*(EnemyInfoCasual!L76+1)*1.2*EnemyInfoCasual!H76</f>
        <v>5190.4800000000005</v>
      </c>
      <c r="F86" s="13">
        <f t="shared" si="10"/>
        <v>5.681818181818182E-3</v>
      </c>
      <c r="G86" s="13">
        <f>MIN((($B$4+(IF(EnemyInfoCasual!$C76=1,0.05,0))-($B$4*(IF(EnemyInfoCasual!$C76=1,0.05,0))))*PlayerInfo!$B$3)*EnemyInfoCasual!H76,1)</f>
        <v>0.157</v>
      </c>
      <c r="H86" s="13">
        <f>MIN((($B$5+(IF(EnemyInfoCasual!$C76=1,0.005,0))-($B$5*(IF(EnemyInfoCasual!$C76=1,0.005,0)))))*PlayerInfo!$B$4*EnemyInfoCasual!H76,1)</f>
        <v>1.1990000000000001E-2</v>
      </c>
      <c r="I86" s="13">
        <f>MIN((($B$6+(IF(EnemyInfoCasual!$C76=1,0.005,0))-($B$6*(IF(EnemyInfoCasual!$C76=1,0.005,0)))))*PlayerInfo!$B$4*EnemyInfoCasual!H76,1)</f>
        <v>2.9899999999999999E-2</v>
      </c>
      <c r="J86" s="13">
        <f t="shared" si="11"/>
        <v>0.83289243000000002</v>
      </c>
      <c r="K86" s="14">
        <f t="shared" si="12"/>
        <v>0.81779429999999997</v>
      </c>
      <c r="L86" s="16">
        <f t="shared" si="13"/>
        <v>4343.9145719220005</v>
      </c>
      <c r="M86" s="16">
        <f t="shared" si="14"/>
        <v>5683.0418023860002</v>
      </c>
      <c r="N86" s="16">
        <f>EnemyInfoCasual!F76</f>
        <v>770</v>
      </c>
      <c r="O86" s="16">
        <f>N86*PlayerInfo!$B$10</f>
        <v>770</v>
      </c>
      <c r="P86" s="16">
        <f>N86*PlayerInfo!$B$10*1.2*EnemyInfoCasual!H76</f>
        <v>924</v>
      </c>
      <c r="Q86" s="16">
        <f>N86*PlayerInfo!$B$10*1.2*1.5*EnemyInfoCasual!H76</f>
        <v>1386</v>
      </c>
      <c r="R86" s="16">
        <f t="shared" si="15"/>
        <v>803.01331110000001</v>
      </c>
      <c r="S86" s="16">
        <f t="shared" si="16"/>
        <v>1305.9376176000001</v>
      </c>
      <c r="T86" s="16">
        <f>EnemyInfoCasual!G76</f>
        <v>500</v>
      </c>
      <c r="U86" s="16">
        <f>T86*PlayerInfo!$B$11</f>
        <v>500</v>
      </c>
      <c r="V86" s="16">
        <f>T86*PlayerInfo!$B$11*1.2*EnemyInfoCasual!H76</f>
        <v>600</v>
      </c>
      <c r="W86" s="16">
        <f>T86*PlayerInfo!$B$11*1.2*1.5*EnemyInfoCasual!H76</f>
        <v>900</v>
      </c>
      <c r="X86" s="16">
        <f t="shared" si="17"/>
        <v>521.43721500000004</v>
      </c>
      <c r="Y86" s="16">
        <f t="shared" si="18"/>
        <v>848.01144000000011</v>
      </c>
    </row>
    <row r="87" spans="1:25">
      <c r="A87" s="4" t="s">
        <v>101</v>
      </c>
      <c r="B87">
        <f>EnemyInfoCasual!E77</f>
        <v>2720</v>
      </c>
      <c r="C87">
        <f>(B87+(IF(EnemyInfoCasual!I77=1,PlayerInfo!$B$5,0)))*(PlayerInfo!$B$1)*(EnemyInfoCasual!L77+1)</f>
        <v>4406.4000000000005</v>
      </c>
      <c r="D87">
        <f>(B87+(IF(EnemyInfoCasual!I77=1,PlayerInfo!$B$5,0))+PlayerInfo!$B$6)*(PlayerInfo!$B$1)*(EnemyInfoCasual!L77+1)*EnemyInfoCasual!H77</f>
        <v>4406.4000000000005</v>
      </c>
      <c r="E87">
        <f>(B87+(IF(EnemyInfoCasual!I77=1,PlayerInfo!$B$5,0))+PlayerInfo!$B$6+PlayerInfo!$B$7)*(PlayerInfo!$B$1)*(EnemyInfoCasual!L77+1)*1.2*EnemyInfoCasual!H77</f>
        <v>5287.68</v>
      </c>
      <c r="F87" s="13">
        <f t="shared" si="10"/>
        <v>5.681818181818182E-3</v>
      </c>
      <c r="G87" s="13">
        <f>MIN((($B$4+(IF(EnemyInfoCasual!$C77=1,0.05,0))-($B$4*(IF(EnemyInfoCasual!$C77=1,0.05,0))))*PlayerInfo!$B$3)*EnemyInfoCasual!H77,1)</f>
        <v>0.157</v>
      </c>
      <c r="H87" s="13">
        <f>MIN((($B$5+(IF(EnemyInfoCasual!$C77=1,0.005,0))-($B$5*(IF(EnemyInfoCasual!$C77=1,0.005,0)))))*PlayerInfo!$B$4*EnemyInfoCasual!H77,1)</f>
        <v>1.1990000000000001E-2</v>
      </c>
      <c r="I87" s="13">
        <f>MIN((($B$6+(IF(EnemyInfoCasual!$C77=1,0.005,0))-($B$6*(IF(EnemyInfoCasual!$C77=1,0.005,0)))))*PlayerInfo!$B$4*EnemyInfoCasual!H77,1)</f>
        <v>2.9899999999999999E-2</v>
      </c>
      <c r="J87" s="13">
        <f t="shared" si="11"/>
        <v>0.83289243000000002</v>
      </c>
      <c r="K87" s="14">
        <f t="shared" si="12"/>
        <v>0.81779429999999997</v>
      </c>
      <c r="L87" s="16">
        <f t="shared" si="13"/>
        <v>4425.2612867520011</v>
      </c>
      <c r="M87" s="16">
        <f t="shared" si="14"/>
        <v>5789.4658061760001</v>
      </c>
      <c r="N87" s="16">
        <f>EnemyInfoCasual!F77</f>
        <v>785</v>
      </c>
      <c r="O87" s="16">
        <f>N87*PlayerInfo!$B$10</f>
        <v>785</v>
      </c>
      <c r="P87" s="16">
        <f>N87*PlayerInfo!$B$10*1.2*EnemyInfoCasual!H77</f>
        <v>942</v>
      </c>
      <c r="Q87" s="16">
        <f>N87*PlayerInfo!$B$10*1.2*1.5*EnemyInfoCasual!H77</f>
        <v>1413</v>
      </c>
      <c r="R87" s="16">
        <f t="shared" si="15"/>
        <v>818.65642754999999</v>
      </c>
      <c r="S87" s="16">
        <f t="shared" si="16"/>
        <v>1331.3779608</v>
      </c>
      <c r="T87" s="16">
        <f>EnemyInfoCasual!G77</f>
        <v>600</v>
      </c>
      <c r="U87" s="16">
        <f>T87*PlayerInfo!$B$11</f>
        <v>600</v>
      </c>
      <c r="V87" s="16">
        <f>T87*PlayerInfo!$B$11*1.2*EnemyInfoCasual!H77</f>
        <v>720</v>
      </c>
      <c r="W87" s="16">
        <f>T87*PlayerInfo!$B$11*1.2*1.5*EnemyInfoCasual!H77</f>
        <v>1080</v>
      </c>
      <c r="X87" s="16">
        <f t="shared" si="17"/>
        <v>625.72465799999998</v>
      </c>
      <c r="Y87" s="16">
        <f t="shared" si="18"/>
        <v>1017.6137280000002</v>
      </c>
    </row>
    <row r="88" spans="1:25">
      <c r="A88" s="4" t="s">
        <v>102</v>
      </c>
      <c r="B88">
        <f>EnemyInfoCasual!E78</f>
        <v>2760</v>
      </c>
      <c r="C88">
        <f>(B88+(IF(EnemyInfoCasual!I78=1,PlayerInfo!$B$5,0)))*(PlayerInfo!$B$1)*(EnemyInfoCasual!L78+1)</f>
        <v>4471.2000000000007</v>
      </c>
      <c r="D88">
        <f>(B88+(IF(EnemyInfoCasual!I78=1,PlayerInfo!$B$5,0))+PlayerInfo!$B$6)*(PlayerInfo!$B$1)*(EnemyInfoCasual!L78+1)*EnemyInfoCasual!H78</f>
        <v>4471.2000000000007</v>
      </c>
      <c r="E88">
        <f>(B88+(IF(EnemyInfoCasual!I78=1,PlayerInfo!$B$5,0))+PlayerInfo!$B$6+PlayerInfo!$B$7)*(PlayerInfo!$B$1)*(EnemyInfoCasual!L78+1)*1.2*EnemyInfoCasual!H78</f>
        <v>5365.4400000000005</v>
      </c>
      <c r="F88" s="13">
        <f t="shared" si="10"/>
        <v>5.681818181818182E-3</v>
      </c>
      <c r="G88" s="13">
        <f>MIN((($B$4+(IF(EnemyInfoCasual!$C78=1,0.05,0))-($B$4*(IF(EnemyInfoCasual!$C78=1,0.05,0))))*PlayerInfo!$B$3)*EnemyInfoCasual!H78,1)</f>
        <v>0.157</v>
      </c>
      <c r="H88" s="13">
        <f>MIN((($B$5+(IF(EnemyInfoCasual!$C78=1,0.005,0))-($B$5*(IF(EnemyInfoCasual!$C78=1,0.005,0)))))*PlayerInfo!$B$4*EnemyInfoCasual!H78,1)</f>
        <v>1.1990000000000001E-2</v>
      </c>
      <c r="I88" s="13">
        <f>MIN((($B$6+(IF(EnemyInfoCasual!$C78=1,0.005,0))-($B$6*(IF(EnemyInfoCasual!$C78=1,0.005,0)))))*PlayerInfo!$B$4*EnemyInfoCasual!H78,1)</f>
        <v>2.9899999999999999E-2</v>
      </c>
      <c r="J88" s="13">
        <f t="shared" si="11"/>
        <v>0.83289243000000002</v>
      </c>
      <c r="K88" s="14">
        <f t="shared" si="12"/>
        <v>0.81779429999999997</v>
      </c>
      <c r="L88" s="16">
        <f t="shared" si="13"/>
        <v>4490.3386586160004</v>
      </c>
      <c r="M88" s="16">
        <f t="shared" si="14"/>
        <v>5874.6050092080013</v>
      </c>
      <c r="N88" s="16">
        <f>EnemyInfoCasual!F78</f>
        <v>800</v>
      </c>
      <c r="O88" s="16">
        <f>N88*PlayerInfo!$B$10</f>
        <v>800</v>
      </c>
      <c r="P88" s="16">
        <f>N88*PlayerInfo!$B$10*1.2*EnemyInfoCasual!H78</f>
        <v>960</v>
      </c>
      <c r="Q88" s="16">
        <f>N88*PlayerInfo!$B$10*1.2*1.5*EnemyInfoCasual!H78</f>
        <v>1440</v>
      </c>
      <c r="R88" s="16">
        <f t="shared" si="15"/>
        <v>834.29954399999997</v>
      </c>
      <c r="S88" s="16">
        <f t="shared" si="16"/>
        <v>1356.8183040000001</v>
      </c>
      <c r="T88" s="16">
        <f>EnemyInfoCasual!G78</f>
        <v>600</v>
      </c>
      <c r="U88" s="16">
        <f>T88*PlayerInfo!$B$11</f>
        <v>600</v>
      </c>
      <c r="V88" s="16">
        <f>T88*PlayerInfo!$B$11*1.2*EnemyInfoCasual!H78</f>
        <v>720</v>
      </c>
      <c r="W88" s="16">
        <f>T88*PlayerInfo!$B$11*1.2*1.5*EnemyInfoCasual!H78</f>
        <v>1080</v>
      </c>
      <c r="X88" s="16">
        <f t="shared" si="17"/>
        <v>625.72465799999998</v>
      </c>
      <c r="Y88" s="16">
        <f t="shared" si="18"/>
        <v>1017.6137280000002</v>
      </c>
    </row>
    <row r="89" spans="1:25">
      <c r="A89" s="4" t="s">
        <v>103</v>
      </c>
      <c r="B89">
        <f>EnemyInfoCasual!E79</f>
        <v>2810</v>
      </c>
      <c r="C89">
        <f>(B89+(IF(EnemyInfoCasual!I79=1,PlayerInfo!$B$5,0)))*(PlayerInfo!$B$1)*(EnemyInfoCasual!L79+1)</f>
        <v>4552.2000000000007</v>
      </c>
      <c r="D89">
        <f>(B89+(IF(EnemyInfoCasual!I79=1,PlayerInfo!$B$5,0))+PlayerInfo!$B$6)*(PlayerInfo!$B$1)*(EnemyInfoCasual!L79+1)*EnemyInfoCasual!H79</f>
        <v>4552.2000000000007</v>
      </c>
      <c r="E89">
        <f>(B89+(IF(EnemyInfoCasual!I79=1,PlayerInfo!$B$5,0))+PlayerInfo!$B$6+PlayerInfo!$B$7)*(PlayerInfo!$B$1)*(EnemyInfoCasual!L79+1)*1.2*EnemyInfoCasual!H79</f>
        <v>5462.64</v>
      </c>
      <c r="F89" s="13">
        <f t="shared" si="10"/>
        <v>5.681818181818182E-3</v>
      </c>
      <c r="G89" s="13">
        <f>MIN((($B$4+(IF(EnemyInfoCasual!$C79=1,0.05,0))-($B$4*(IF(EnemyInfoCasual!$C79=1,0.05,0))))*PlayerInfo!$B$3)*EnemyInfoCasual!H79,1)</f>
        <v>0.157</v>
      </c>
      <c r="H89" s="13">
        <f>MIN((($B$5+(IF(EnemyInfoCasual!$C79=1,0.005,0))-($B$5*(IF(EnemyInfoCasual!$C79=1,0.005,0)))))*PlayerInfo!$B$4*EnemyInfoCasual!H79,1)</f>
        <v>1.1990000000000001E-2</v>
      </c>
      <c r="I89" s="13">
        <f>MIN((($B$6+(IF(EnemyInfoCasual!$C79=1,0.005,0))-($B$6*(IF(EnemyInfoCasual!$C79=1,0.005,0)))))*PlayerInfo!$B$4*EnemyInfoCasual!H79,1)</f>
        <v>2.9899999999999999E-2</v>
      </c>
      <c r="J89" s="13">
        <f t="shared" si="11"/>
        <v>0.83289243000000002</v>
      </c>
      <c r="K89" s="14">
        <f t="shared" si="12"/>
        <v>0.81779429999999997</v>
      </c>
      <c r="L89" s="16">
        <f t="shared" si="13"/>
        <v>4571.685373446001</v>
      </c>
      <c r="M89" s="16">
        <f t="shared" si="14"/>
        <v>5981.0290129980012</v>
      </c>
      <c r="N89" s="16">
        <f>EnemyInfoCasual!F79</f>
        <v>815</v>
      </c>
      <c r="O89" s="16">
        <f>N89*PlayerInfo!$B$10</f>
        <v>815</v>
      </c>
      <c r="P89" s="16">
        <f>N89*PlayerInfo!$B$10*1.2*EnemyInfoCasual!H79</f>
        <v>978</v>
      </c>
      <c r="Q89" s="16">
        <f>N89*PlayerInfo!$B$10*1.2*1.5*EnemyInfoCasual!H79</f>
        <v>1467</v>
      </c>
      <c r="R89" s="16">
        <f t="shared" si="15"/>
        <v>849.94266044999995</v>
      </c>
      <c r="S89" s="16">
        <f t="shared" si="16"/>
        <v>1382.2586472</v>
      </c>
      <c r="T89" s="16">
        <f>EnemyInfoCasual!G79</f>
        <v>600</v>
      </c>
      <c r="U89" s="16">
        <f>T89*PlayerInfo!$B$11</f>
        <v>600</v>
      </c>
      <c r="V89" s="16">
        <f>T89*PlayerInfo!$B$11*1.2*EnemyInfoCasual!H79</f>
        <v>720</v>
      </c>
      <c r="W89" s="16">
        <f>T89*PlayerInfo!$B$11*1.2*1.5*EnemyInfoCasual!H79</f>
        <v>1080</v>
      </c>
      <c r="X89" s="16">
        <f t="shared" si="17"/>
        <v>625.72465799999998</v>
      </c>
      <c r="Y89" s="16">
        <f t="shared" si="18"/>
        <v>1017.6137280000002</v>
      </c>
    </row>
    <row r="90" spans="1:25">
      <c r="A90" s="4" t="s">
        <v>104</v>
      </c>
      <c r="B90">
        <f>EnemyInfoCasual!E80</f>
        <v>2860</v>
      </c>
      <c r="C90">
        <f>(B90+(IF(EnemyInfoCasual!I80=1,PlayerInfo!$B$5,0)))*(PlayerInfo!$B$1)*(EnemyInfoCasual!L80+1)</f>
        <v>4633.2000000000007</v>
      </c>
      <c r="D90">
        <f>(B90+(IF(EnemyInfoCasual!I80=1,PlayerInfo!$B$5,0))+PlayerInfo!$B$6)*(PlayerInfo!$B$1)*(EnemyInfoCasual!L80+1)*EnemyInfoCasual!H80</f>
        <v>4633.2000000000007</v>
      </c>
      <c r="E90">
        <f>(B90+(IF(EnemyInfoCasual!I80=1,PlayerInfo!$B$5,0))+PlayerInfo!$B$6+PlayerInfo!$B$7)*(PlayerInfo!$B$1)*(EnemyInfoCasual!L80+1)*1.2*EnemyInfoCasual!H80</f>
        <v>5559.8400000000011</v>
      </c>
      <c r="F90" s="13">
        <f t="shared" si="10"/>
        <v>5.681818181818182E-3</v>
      </c>
      <c r="G90" s="13">
        <f>MIN((($B$4+(IF(EnemyInfoCasual!$C80=1,0.05,0))-($B$4*(IF(EnemyInfoCasual!$C80=1,0.05,0))))*PlayerInfo!$B$3)*EnemyInfoCasual!H80,1)</f>
        <v>0.157</v>
      </c>
      <c r="H90" s="13">
        <f>MIN((($B$5+(IF(EnemyInfoCasual!$C80=1,0.005,0))-($B$5*(IF(EnemyInfoCasual!$C80=1,0.005,0)))))*PlayerInfo!$B$4*EnemyInfoCasual!H80,1)</f>
        <v>1.1990000000000001E-2</v>
      </c>
      <c r="I90" s="13">
        <f>MIN((($B$6+(IF(EnemyInfoCasual!$C80=1,0.005,0))-($B$6*(IF(EnemyInfoCasual!$C80=1,0.005,0)))))*PlayerInfo!$B$4*EnemyInfoCasual!H80,1)</f>
        <v>2.9899999999999999E-2</v>
      </c>
      <c r="J90" s="13">
        <f t="shared" si="11"/>
        <v>0.83289243000000002</v>
      </c>
      <c r="K90" s="14">
        <f t="shared" si="12"/>
        <v>0.81779429999999997</v>
      </c>
      <c r="L90" s="16">
        <f t="shared" si="13"/>
        <v>4653.0320882760006</v>
      </c>
      <c r="M90" s="16">
        <f t="shared" si="14"/>
        <v>6087.4530167880002</v>
      </c>
      <c r="N90" s="16">
        <f>EnemyInfoCasual!F80</f>
        <v>830</v>
      </c>
      <c r="O90" s="16">
        <f>N90*PlayerInfo!$B$10</f>
        <v>830</v>
      </c>
      <c r="P90" s="16">
        <f>N90*PlayerInfo!$B$10*1.2*EnemyInfoCasual!H80</f>
        <v>996</v>
      </c>
      <c r="Q90" s="16">
        <f>N90*PlayerInfo!$B$10*1.2*1.5*EnemyInfoCasual!H80</f>
        <v>1494</v>
      </c>
      <c r="R90" s="16">
        <f t="shared" si="15"/>
        <v>865.58577690000004</v>
      </c>
      <c r="S90" s="16">
        <f t="shared" si="16"/>
        <v>1407.6989904000002</v>
      </c>
      <c r="T90" s="16">
        <f>EnemyInfoCasual!G80</f>
        <v>600</v>
      </c>
      <c r="U90" s="16">
        <f>T90*PlayerInfo!$B$11</f>
        <v>600</v>
      </c>
      <c r="V90" s="16">
        <f>T90*PlayerInfo!$B$11*1.2*EnemyInfoCasual!H80</f>
        <v>720</v>
      </c>
      <c r="W90" s="16">
        <f>T90*PlayerInfo!$B$11*1.2*1.5*EnemyInfoCasual!H80</f>
        <v>1080</v>
      </c>
      <c r="X90" s="16">
        <f t="shared" si="17"/>
        <v>625.72465799999998</v>
      </c>
      <c r="Y90" s="16">
        <f t="shared" si="18"/>
        <v>1017.6137280000002</v>
      </c>
    </row>
    <row r="91" spans="1:25">
      <c r="A91" s="4" t="s">
        <v>105</v>
      </c>
      <c r="B91">
        <f>EnemyInfoCasual!E81</f>
        <v>2900</v>
      </c>
      <c r="C91">
        <f>(B91+(IF(EnemyInfoCasual!I81=1,PlayerInfo!$B$5,0)))*(PlayerInfo!$B$1)*(EnemyInfoCasual!L81+1)</f>
        <v>4698</v>
      </c>
      <c r="D91">
        <f>(B91+(IF(EnemyInfoCasual!I81=1,PlayerInfo!$B$5,0))+PlayerInfo!$B$6)*(PlayerInfo!$B$1)*(EnemyInfoCasual!L81+1)*EnemyInfoCasual!H81</f>
        <v>4698</v>
      </c>
      <c r="E91">
        <f>(B91+(IF(EnemyInfoCasual!I81=1,PlayerInfo!$B$5,0))+PlayerInfo!$B$6+PlayerInfo!$B$7)*(PlayerInfo!$B$1)*(EnemyInfoCasual!L81+1)*1.2*EnemyInfoCasual!H81</f>
        <v>5637.5999999999995</v>
      </c>
      <c r="F91" s="13">
        <f t="shared" si="10"/>
        <v>5.681818181818182E-3</v>
      </c>
      <c r="G91" s="13">
        <f>MIN((($B$4+(IF(EnemyInfoCasual!$C81=1,0.05,0))-($B$4*(IF(EnemyInfoCasual!$C81=1,0.05,0))))*PlayerInfo!$B$3)*EnemyInfoCasual!H81,1)</f>
        <v>0.157</v>
      </c>
      <c r="H91" s="13">
        <f>MIN((($B$5+(IF(EnemyInfoCasual!$C81=1,0.005,0))-($B$5*(IF(EnemyInfoCasual!$C81=1,0.005,0)))))*PlayerInfo!$B$4*EnemyInfoCasual!H81,1)</f>
        <v>1.1990000000000001E-2</v>
      </c>
      <c r="I91" s="13">
        <f>MIN((($B$6+(IF(EnemyInfoCasual!$C81=1,0.005,0))-($B$6*(IF(EnemyInfoCasual!$C81=1,0.005,0)))))*PlayerInfo!$B$4*EnemyInfoCasual!H81,1)</f>
        <v>2.9899999999999999E-2</v>
      </c>
      <c r="J91" s="13">
        <f t="shared" si="11"/>
        <v>0.83289243000000002</v>
      </c>
      <c r="K91" s="14">
        <f t="shared" si="12"/>
        <v>0.81779429999999997</v>
      </c>
      <c r="L91" s="16">
        <f t="shared" si="13"/>
        <v>4718.10946014</v>
      </c>
      <c r="M91" s="16">
        <f t="shared" si="14"/>
        <v>6172.5922198199996</v>
      </c>
      <c r="N91" s="16">
        <f>EnemyInfoCasual!F81</f>
        <v>845</v>
      </c>
      <c r="O91" s="16">
        <f>N91*PlayerInfo!$B$10</f>
        <v>845</v>
      </c>
      <c r="P91" s="16">
        <f>N91*PlayerInfo!$B$10*1.2*EnemyInfoCasual!H81</f>
        <v>1014</v>
      </c>
      <c r="Q91" s="16">
        <f>N91*PlayerInfo!$B$10*1.2*1.5*EnemyInfoCasual!H81</f>
        <v>1521</v>
      </c>
      <c r="R91" s="16">
        <f t="shared" si="15"/>
        <v>881.22889335000002</v>
      </c>
      <c r="S91" s="16">
        <f t="shared" si="16"/>
        <v>1433.1393336000001</v>
      </c>
      <c r="T91" s="16">
        <f>EnemyInfoCasual!G81</f>
        <v>600</v>
      </c>
      <c r="U91" s="16">
        <f>T91*PlayerInfo!$B$11</f>
        <v>600</v>
      </c>
      <c r="V91" s="16">
        <f>T91*PlayerInfo!$B$11*1.2*EnemyInfoCasual!H81</f>
        <v>720</v>
      </c>
      <c r="W91" s="16">
        <f>T91*PlayerInfo!$B$11*1.2*1.5*EnemyInfoCasual!H81</f>
        <v>1080</v>
      </c>
      <c r="X91" s="16">
        <f t="shared" si="17"/>
        <v>625.72465799999998</v>
      </c>
      <c r="Y91" s="16">
        <f t="shared" si="18"/>
        <v>1017.6137280000002</v>
      </c>
    </row>
    <row r="92" spans="1:25">
      <c r="A92" s="4" t="s">
        <v>106</v>
      </c>
      <c r="B92">
        <f>EnemyInfoCasual!E82</f>
        <v>2950</v>
      </c>
      <c r="C92">
        <f>(B92+(IF(EnemyInfoCasual!I82=1,PlayerInfo!$B$5,0)))*(PlayerInfo!$B$1)*(EnemyInfoCasual!L82+1)</f>
        <v>4779</v>
      </c>
      <c r="D92">
        <f>(B92+(IF(EnemyInfoCasual!I82=1,PlayerInfo!$B$5,0))+PlayerInfo!$B$6)*(PlayerInfo!$B$1)*(EnemyInfoCasual!L82+1)*EnemyInfoCasual!H82</f>
        <v>4779</v>
      </c>
      <c r="E92">
        <f>(B92+(IF(EnemyInfoCasual!I82=1,PlayerInfo!$B$5,0))+PlayerInfo!$B$6+PlayerInfo!$B$7)*(PlayerInfo!$B$1)*(EnemyInfoCasual!L82+1)*1.2*EnemyInfoCasual!H82</f>
        <v>5734.8</v>
      </c>
      <c r="F92" s="13">
        <f t="shared" si="10"/>
        <v>5.681818181818182E-3</v>
      </c>
      <c r="G92" s="13">
        <f>MIN((($B$4+(IF(EnemyInfoCasual!$C82=1,0.05,0))-($B$4*(IF(EnemyInfoCasual!$C82=1,0.05,0))))*PlayerInfo!$B$3)*EnemyInfoCasual!H82,1)</f>
        <v>0.157</v>
      </c>
      <c r="H92" s="13">
        <f>MIN((($B$5+(IF(EnemyInfoCasual!$C82=1,0.005,0))-($B$5*(IF(EnemyInfoCasual!$C82=1,0.005,0)))))*PlayerInfo!$B$4*EnemyInfoCasual!H82,1)</f>
        <v>1.1990000000000001E-2</v>
      </c>
      <c r="I92" s="13">
        <f>MIN((($B$6+(IF(EnemyInfoCasual!$C82=1,0.005,0))-($B$6*(IF(EnemyInfoCasual!$C82=1,0.005,0)))))*PlayerInfo!$B$4*EnemyInfoCasual!H82,1)</f>
        <v>2.9899999999999999E-2</v>
      </c>
      <c r="J92" s="13">
        <f t="shared" si="11"/>
        <v>0.83289243000000002</v>
      </c>
      <c r="K92" s="14">
        <f t="shared" si="12"/>
        <v>0.81779429999999997</v>
      </c>
      <c r="L92" s="16">
        <f t="shared" si="13"/>
        <v>4799.4561749700006</v>
      </c>
      <c r="M92" s="16">
        <f t="shared" si="14"/>
        <v>6279.0162236100005</v>
      </c>
      <c r="N92" s="16">
        <f>EnemyInfoCasual!F82</f>
        <v>855</v>
      </c>
      <c r="O92" s="16">
        <f>N92*PlayerInfo!$B$10</f>
        <v>855</v>
      </c>
      <c r="P92" s="16">
        <f>N92*PlayerInfo!$B$10*1.2*EnemyInfoCasual!H82</f>
        <v>1026</v>
      </c>
      <c r="Q92" s="16">
        <f>N92*PlayerInfo!$B$10*1.2*1.5*EnemyInfoCasual!H82</f>
        <v>1539</v>
      </c>
      <c r="R92" s="16">
        <f t="shared" si="15"/>
        <v>891.65763765000008</v>
      </c>
      <c r="S92" s="16">
        <f t="shared" si="16"/>
        <v>1450.0995624000002</v>
      </c>
      <c r="T92" s="16">
        <f>EnemyInfoCasual!G82</f>
        <v>600</v>
      </c>
      <c r="U92" s="16">
        <f>T92*PlayerInfo!$B$11</f>
        <v>600</v>
      </c>
      <c r="V92" s="16">
        <f>T92*PlayerInfo!$B$11*1.2*EnemyInfoCasual!H82</f>
        <v>720</v>
      </c>
      <c r="W92" s="16">
        <f>T92*PlayerInfo!$B$11*1.2*1.5*EnemyInfoCasual!H82</f>
        <v>1080</v>
      </c>
      <c r="X92" s="16">
        <f t="shared" si="17"/>
        <v>625.72465799999998</v>
      </c>
      <c r="Y92" s="16">
        <f t="shared" si="18"/>
        <v>1017.6137280000002</v>
      </c>
    </row>
    <row r="93" spans="1:25">
      <c r="A93" s="4" t="s">
        <v>108</v>
      </c>
      <c r="B93">
        <f>EnemyInfoCasual!E83</f>
        <v>9440</v>
      </c>
      <c r="C93">
        <f>(B93+(IF(EnemyInfoCasual!I83=1,PlayerInfo!$B$5,0)))*(PlayerInfo!$B$1)*(EnemyInfoCasual!L83+1)</f>
        <v>15292.800000000001</v>
      </c>
      <c r="D93">
        <f>(B93+(IF(EnemyInfoCasual!I83=1,PlayerInfo!$B$5,0))+PlayerInfo!$B$6)*(PlayerInfo!$B$1)*(EnemyInfoCasual!L83+1)*EnemyInfoCasual!H83</f>
        <v>15292.800000000001</v>
      </c>
      <c r="E93">
        <f>(B93+(IF(EnemyInfoCasual!I83=1,PlayerInfo!$B$5,0))+PlayerInfo!$B$6+PlayerInfo!$B$7)*(PlayerInfo!$B$1)*(EnemyInfoCasual!L83+1)*1.2*EnemyInfoCasual!H83</f>
        <v>18351.36</v>
      </c>
      <c r="F93" s="13">
        <f t="shared" si="10"/>
        <v>5.681818181818182E-3</v>
      </c>
      <c r="G93" s="13">
        <f>MIN((($B$4+(IF(EnemyInfoCasual!$C83=1,0.05,0))-($B$4*(IF(EnemyInfoCasual!$C83=1,0.05,0))))*PlayerInfo!$B$3)*EnemyInfoCasual!H83,1)</f>
        <v>0.157</v>
      </c>
      <c r="H93" s="13">
        <f>MIN((($B$5+(IF(EnemyInfoCasual!$C83=1,0.005,0))-($B$5*(IF(EnemyInfoCasual!$C83=1,0.005,0)))))*PlayerInfo!$B$4*EnemyInfoCasual!H83,1)</f>
        <v>1.1990000000000001E-2</v>
      </c>
      <c r="I93" s="13">
        <f>MIN((($B$6+(IF(EnemyInfoCasual!$C83=1,0.005,0))-($B$6*(IF(EnemyInfoCasual!$C83=1,0.005,0)))))*PlayerInfo!$B$4*EnemyInfoCasual!H83,1)</f>
        <v>2.9899999999999999E-2</v>
      </c>
      <c r="J93" s="13">
        <f t="shared" si="11"/>
        <v>0.83289243000000002</v>
      </c>
      <c r="K93" s="14">
        <f t="shared" si="12"/>
        <v>0.81779429999999997</v>
      </c>
      <c r="L93" s="16">
        <f t="shared" si="13"/>
        <v>15358.259759904002</v>
      </c>
      <c r="M93" s="16">
        <f t="shared" si="14"/>
        <v>20092.851915552001</v>
      </c>
      <c r="N93" s="16">
        <f>EnemyInfoCasual!F83</f>
        <v>3660</v>
      </c>
      <c r="O93" s="16">
        <f>N93*PlayerInfo!$B$10</f>
        <v>3660</v>
      </c>
      <c r="P93" s="16">
        <f>N93*PlayerInfo!$B$10*1.2*EnemyInfoCasual!H83</f>
        <v>4392</v>
      </c>
      <c r="Q93" s="16">
        <f>N93*PlayerInfo!$B$10*1.2*1.5*EnemyInfoCasual!H83</f>
        <v>6588</v>
      </c>
      <c r="R93" s="16">
        <f t="shared" si="15"/>
        <v>3816.9204138</v>
      </c>
      <c r="S93" s="16">
        <f t="shared" si="16"/>
        <v>6207.4437408000003</v>
      </c>
      <c r="T93" s="16">
        <f>EnemyInfoCasual!G83</f>
        <v>2800</v>
      </c>
      <c r="U93" s="16">
        <f>T93*PlayerInfo!$B$11</f>
        <v>2800</v>
      </c>
      <c r="V93" s="16">
        <f>T93*PlayerInfo!$B$11*1.2*EnemyInfoCasual!H83</f>
        <v>3360</v>
      </c>
      <c r="W93" s="16">
        <f>T93*PlayerInfo!$B$11*1.2*1.5*EnemyInfoCasual!H83</f>
        <v>5040</v>
      </c>
      <c r="X93" s="16">
        <f t="shared" si="17"/>
        <v>2920.0484040000001</v>
      </c>
      <c r="Y93" s="16">
        <f t="shared" si="18"/>
        <v>4748.8640640000003</v>
      </c>
    </row>
    <row r="94" spans="1:25">
      <c r="A94" s="4" t="s">
        <v>110</v>
      </c>
      <c r="B94">
        <f>EnemyInfoCasual!E84</f>
        <v>3400</v>
      </c>
      <c r="C94">
        <f>(B94+(IF(EnemyInfoCasual!I84=1,PlayerInfo!$B$5,0)))*(PlayerInfo!$B$1)*(EnemyInfoCasual!L84+1)</f>
        <v>6119.9999999999991</v>
      </c>
      <c r="D94">
        <f>(B94+(IF(EnemyInfoCasual!I84=1,PlayerInfo!$B$5,0))+PlayerInfo!$B$6)*(PlayerInfo!$B$1)*(EnemyInfoCasual!L84+1)*EnemyInfoCasual!H84</f>
        <v>6119.9999999999991</v>
      </c>
      <c r="E94">
        <f>(B94+(IF(EnemyInfoCasual!I84=1,PlayerInfo!$B$5,0))+PlayerInfo!$B$6+PlayerInfo!$B$7)*(PlayerInfo!$B$1)*(EnemyInfoCasual!L84+1)*1.2*EnemyInfoCasual!H84</f>
        <v>7343.9999999999991</v>
      </c>
      <c r="F94" s="13">
        <f t="shared" si="10"/>
        <v>5.681818181818182E-3</v>
      </c>
      <c r="G94" s="13">
        <f>MIN((($B$4+(IF(EnemyInfoCasual!$C84=1,0.05,0))-($B$4*(IF(EnemyInfoCasual!$C84=1,0.05,0))))*PlayerInfo!$B$3)*EnemyInfoCasual!H84,1)</f>
        <v>0.157</v>
      </c>
      <c r="H94" s="13">
        <f>MIN((($B$5+(IF(EnemyInfoCasual!$C84=1,0.005,0))-($B$5*(IF(EnemyInfoCasual!$C84=1,0.005,0)))))*PlayerInfo!$B$4*EnemyInfoCasual!H84,1)</f>
        <v>1.1990000000000001E-2</v>
      </c>
      <c r="I94" s="13">
        <f>MIN((($B$6+(IF(EnemyInfoCasual!$C84=1,0.005,0))-($B$6*(IF(EnemyInfoCasual!$C84=1,0.005,0)))))*PlayerInfo!$B$4*EnemyInfoCasual!H84,1)</f>
        <v>2.9899999999999999E-2</v>
      </c>
      <c r="J94" s="13">
        <f t="shared" si="11"/>
        <v>0.83289243000000002</v>
      </c>
      <c r="K94" s="14">
        <f t="shared" si="12"/>
        <v>0.81779429999999997</v>
      </c>
      <c r="L94" s="16">
        <f t="shared" si="13"/>
        <v>6146.196231599999</v>
      </c>
      <c r="M94" s="16">
        <f t="shared" si="14"/>
        <v>8040.9247307999995</v>
      </c>
      <c r="N94" s="16">
        <f>EnemyInfoCasual!F84</f>
        <v>995</v>
      </c>
      <c r="O94" s="16">
        <f>N94*PlayerInfo!$B$10</f>
        <v>995</v>
      </c>
      <c r="P94" s="16">
        <f>N94*PlayerInfo!$B$10*1.2*EnemyInfoCasual!H84</f>
        <v>1194</v>
      </c>
      <c r="Q94" s="16">
        <f>N94*PlayerInfo!$B$10*1.2*1.5*EnemyInfoCasual!H84</f>
        <v>1791</v>
      </c>
      <c r="R94" s="16">
        <f t="shared" si="15"/>
        <v>1037.6600578499999</v>
      </c>
      <c r="S94" s="16">
        <f t="shared" si="16"/>
        <v>1687.5427656000002</v>
      </c>
      <c r="T94" s="16">
        <f>EnemyInfoCasual!G84</f>
        <v>800</v>
      </c>
      <c r="U94" s="16">
        <f>T94*PlayerInfo!$B$11</f>
        <v>800</v>
      </c>
      <c r="V94" s="16">
        <f>T94*PlayerInfo!$B$11*1.2*EnemyInfoCasual!H84</f>
        <v>960</v>
      </c>
      <c r="W94" s="16">
        <f>T94*PlayerInfo!$B$11*1.2*1.5*EnemyInfoCasual!H84</f>
        <v>1440</v>
      </c>
      <c r="X94" s="16">
        <f t="shared" si="17"/>
        <v>834.29954399999997</v>
      </c>
      <c r="Y94" s="16">
        <f t="shared" si="18"/>
        <v>1356.8183040000001</v>
      </c>
    </row>
    <row r="95" spans="1:25">
      <c r="A95" s="4" t="s">
        <v>111</v>
      </c>
      <c r="B95">
        <f>EnemyInfoCasual!E85</f>
        <v>3450</v>
      </c>
      <c r="C95">
        <f>(B95+(IF(EnemyInfoCasual!I85=1,PlayerInfo!$B$5,0)))*(PlayerInfo!$B$1)*(EnemyInfoCasual!L85+1)</f>
        <v>6209.9999999999991</v>
      </c>
      <c r="D95">
        <f>(B95+(IF(EnemyInfoCasual!I85=1,PlayerInfo!$B$5,0))+PlayerInfo!$B$6)*(PlayerInfo!$B$1)*(EnemyInfoCasual!L85+1)*EnemyInfoCasual!H85</f>
        <v>6209.9999999999991</v>
      </c>
      <c r="E95">
        <f>(B95+(IF(EnemyInfoCasual!I85=1,PlayerInfo!$B$5,0))+PlayerInfo!$B$6+PlayerInfo!$B$7)*(PlayerInfo!$B$1)*(EnemyInfoCasual!L85+1)*1.2*EnemyInfoCasual!H85</f>
        <v>7451.9999999999982</v>
      </c>
      <c r="F95" s="13">
        <f t="shared" si="10"/>
        <v>5.681818181818182E-3</v>
      </c>
      <c r="G95" s="13">
        <f>MIN((($B$4+(IF(EnemyInfoCasual!$C85=1,0.05,0))-($B$4*(IF(EnemyInfoCasual!$C85=1,0.05,0))))*PlayerInfo!$B$3)*EnemyInfoCasual!H85,1)</f>
        <v>0.157</v>
      </c>
      <c r="H95" s="13">
        <f>MIN((($B$5+(IF(EnemyInfoCasual!$C85=1,0.005,0))-($B$5*(IF(EnemyInfoCasual!$C85=1,0.005,0)))))*PlayerInfo!$B$4*EnemyInfoCasual!H85,1)</f>
        <v>1.1990000000000001E-2</v>
      </c>
      <c r="I95" s="13">
        <f>MIN((($B$6+(IF(EnemyInfoCasual!$C85=1,0.005,0))-($B$6*(IF(EnemyInfoCasual!$C85=1,0.005,0)))))*PlayerInfo!$B$4*EnemyInfoCasual!H85,1)</f>
        <v>2.9899999999999999E-2</v>
      </c>
      <c r="J95" s="13">
        <f t="shared" si="11"/>
        <v>0.83289243000000002</v>
      </c>
      <c r="K95" s="14">
        <f t="shared" si="12"/>
        <v>0.81779429999999997</v>
      </c>
      <c r="L95" s="16">
        <f t="shared" si="13"/>
        <v>6236.5814702999996</v>
      </c>
      <c r="M95" s="16">
        <f t="shared" si="14"/>
        <v>8159.1736238999993</v>
      </c>
      <c r="N95" s="16">
        <f>EnemyInfoCasual!F85</f>
        <v>1010</v>
      </c>
      <c r="O95" s="16">
        <f>N95*PlayerInfo!$B$10</f>
        <v>1010</v>
      </c>
      <c r="P95" s="16">
        <f>N95*PlayerInfo!$B$10*1.2*EnemyInfoCasual!H85</f>
        <v>1212</v>
      </c>
      <c r="Q95" s="16">
        <f>N95*PlayerInfo!$B$10*1.2*1.5*EnemyInfoCasual!H85</f>
        <v>1818</v>
      </c>
      <c r="R95" s="16">
        <f t="shared" si="15"/>
        <v>1053.3031742999999</v>
      </c>
      <c r="S95" s="16">
        <f t="shared" si="16"/>
        <v>1712.9831088000001</v>
      </c>
      <c r="T95" s="16">
        <f>EnemyInfoCasual!G85</f>
        <v>800</v>
      </c>
      <c r="U95" s="16">
        <f>T95*PlayerInfo!$B$11</f>
        <v>800</v>
      </c>
      <c r="V95" s="16">
        <f>T95*PlayerInfo!$B$11*1.2*EnemyInfoCasual!H85</f>
        <v>960</v>
      </c>
      <c r="W95" s="16">
        <f>T95*PlayerInfo!$B$11*1.2*1.5*EnemyInfoCasual!H85</f>
        <v>1440</v>
      </c>
      <c r="X95" s="16">
        <f t="shared" si="17"/>
        <v>834.29954399999997</v>
      </c>
      <c r="Y95" s="16">
        <f t="shared" si="18"/>
        <v>1356.8183040000001</v>
      </c>
    </row>
    <row r="96" spans="1:25">
      <c r="A96" s="4" t="s">
        <v>112</v>
      </c>
      <c r="B96">
        <f>EnemyInfoCasual!E86</f>
        <v>3510</v>
      </c>
      <c r="C96">
        <f>(B96+(IF(EnemyInfoCasual!I86=1,PlayerInfo!$B$5,0)))*(PlayerInfo!$B$1)*(EnemyInfoCasual!L86+1)</f>
        <v>6317.9999999999991</v>
      </c>
      <c r="D96">
        <f>(B96+(IF(EnemyInfoCasual!I86=1,PlayerInfo!$B$5,0))+PlayerInfo!$B$6)*(PlayerInfo!$B$1)*(EnemyInfoCasual!L86+1)*EnemyInfoCasual!H86</f>
        <v>6317.9999999999991</v>
      </c>
      <c r="E96">
        <f>(B96+(IF(EnemyInfoCasual!I86=1,PlayerInfo!$B$5,0))+PlayerInfo!$B$6+PlayerInfo!$B$7)*(PlayerInfo!$B$1)*(EnemyInfoCasual!L86+1)*1.2*EnemyInfoCasual!H86</f>
        <v>7581.5999999999985</v>
      </c>
      <c r="F96" s="13">
        <f t="shared" si="10"/>
        <v>5.681818181818182E-3</v>
      </c>
      <c r="G96" s="13">
        <f>MIN((($B$4+(IF(EnemyInfoCasual!$C86=1,0.05,0))-($B$4*(IF(EnemyInfoCasual!$C86=1,0.05,0))))*PlayerInfo!$B$3)*EnemyInfoCasual!H86,1)</f>
        <v>0.157</v>
      </c>
      <c r="H96" s="13">
        <f>MIN((($B$5+(IF(EnemyInfoCasual!$C86=1,0.005,0))-($B$5*(IF(EnemyInfoCasual!$C86=1,0.005,0)))))*PlayerInfo!$B$4*EnemyInfoCasual!H86,1)</f>
        <v>1.1990000000000001E-2</v>
      </c>
      <c r="I96" s="13">
        <f>MIN((($B$6+(IF(EnemyInfoCasual!$C86=1,0.005,0))-($B$6*(IF(EnemyInfoCasual!$C86=1,0.005,0)))))*PlayerInfo!$B$4*EnemyInfoCasual!H86,1)</f>
        <v>2.9899999999999999E-2</v>
      </c>
      <c r="J96" s="13">
        <f t="shared" si="11"/>
        <v>0.83289243000000002</v>
      </c>
      <c r="K96" s="14">
        <f t="shared" si="12"/>
        <v>0.81779429999999997</v>
      </c>
      <c r="L96" s="16">
        <f t="shared" si="13"/>
        <v>6345.0437567399986</v>
      </c>
      <c r="M96" s="16">
        <f t="shared" si="14"/>
        <v>8301.0722956199988</v>
      </c>
      <c r="N96" s="16">
        <f>EnemyInfoCasual!F86</f>
        <v>1020</v>
      </c>
      <c r="O96" s="16">
        <f>N96*PlayerInfo!$B$10</f>
        <v>1020</v>
      </c>
      <c r="P96" s="16">
        <f>N96*PlayerInfo!$B$10*1.2*EnemyInfoCasual!H86</f>
        <v>1224</v>
      </c>
      <c r="Q96" s="16">
        <f>N96*PlayerInfo!$B$10*1.2*1.5*EnemyInfoCasual!H86</f>
        <v>1836</v>
      </c>
      <c r="R96" s="16">
        <f t="shared" si="15"/>
        <v>1063.7319186</v>
      </c>
      <c r="S96" s="16">
        <f t="shared" si="16"/>
        <v>1729.9433376000002</v>
      </c>
      <c r="T96" s="16">
        <f>EnemyInfoCasual!G86</f>
        <v>800</v>
      </c>
      <c r="U96" s="16">
        <f>T96*PlayerInfo!$B$11</f>
        <v>800</v>
      </c>
      <c r="V96" s="16">
        <f>T96*PlayerInfo!$B$11*1.2*EnemyInfoCasual!H86</f>
        <v>960</v>
      </c>
      <c r="W96" s="16">
        <f>T96*PlayerInfo!$B$11*1.2*1.5*EnemyInfoCasual!H86</f>
        <v>1440</v>
      </c>
      <c r="X96" s="16">
        <f t="shared" si="17"/>
        <v>834.29954399999997</v>
      </c>
      <c r="Y96" s="16">
        <f t="shared" si="18"/>
        <v>1356.8183040000001</v>
      </c>
    </row>
    <row r="97" spans="1:25">
      <c r="A97" s="4" t="s">
        <v>113</v>
      </c>
      <c r="B97">
        <f>EnemyInfoCasual!E87</f>
        <v>3560</v>
      </c>
      <c r="C97">
        <f>(B97+(IF(EnemyInfoCasual!I87=1,PlayerInfo!$B$5,0)))*(PlayerInfo!$B$1)*(EnemyInfoCasual!L87+1)</f>
        <v>6407.9999999999991</v>
      </c>
      <c r="D97">
        <f>(B97+(IF(EnemyInfoCasual!I87=1,PlayerInfo!$B$5,0))+PlayerInfo!$B$6)*(PlayerInfo!$B$1)*(EnemyInfoCasual!L87+1)*EnemyInfoCasual!H87</f>
        <v>6407.9999999999991</v>
      </c>
      <c r="E97">
        <f>(B97+(IF(EnemyInfoCasual!I87=1,PlayerInfo!$B$5,0))+PlayerInfo!$B$6+PlayerInfo!$B$7)*(PlayerInfo!$B$1)*(EnemyInfoCasual!L87+1)*1.2*EnemyInfoCasual!H87</f>
        <v>7689.5999999999985</v>
      </c>
      <c r="F97" s="13">
        <f t="shared" si="10"/>
        <v>5.681818181818182E-3</v>
      </c>
      <c r="G97" s="13">
        <f>MIN((($B$4+(IF(EnemyInfoCasual!$C87=1,0.05,0))-($B$4*(IF(EnemyInfoCasual!$C87=1,0.05,0))))*PlayerInfo!$B$3)*EnemyInfoCasual!H87,1)</f>
        <v>0.157</v>
      </c>
      <c r="H97" s="13">
        <f>MIN((($B$5+(IF(EnemyInfoCasual!$C87=1,0.005,0))-($B$5*(IF(EnemyInfoCasual!$C87=1,0.005,0)))))*PlayerInfo!$B$4*EnemyInfoCasual!H87,1)</f>
        <v>1.1990000000000001E-2</v>
      </c>
      <c r="I97" s="13">
        <f>MIN((($B$6+(IF(EnemyInfoCasual!$C87=1,0.005,0))-($B$6*(IF(EnemyInfoCasual!$C87=1,0.005,0)))))*PlayerInfo!$B$4*EnemyInfoCasual!H87,1)</f>
        <v>2.9899999999999999E-2</v>
      </c>
      <c r="J97" s="13">
        <f t="shared" si="11"/>
        <v>0.83289243000000002</v>
      </c>
      <c r="K97" s="14">
        <f t="shared" si="12"/>
        <v>0.81779429999999997</v>
      </c>
      <c r="L97" s="16">
        <f t="shared" si="13"/>
        <v>6435.4289954399983</v>
      </c>
      <c r="M97" s="16">
        <f t="shared" si="14"/>
        <v>8419.3211887199977</v>
      </c>
      <c r="N97" s="16">
        <f>EnemyInfoCasual!F87</f>
        <v>1040</v>
      </c>
      <c r="O97" s="16">
        <f>N97*PlayerInfo!$B$10</f>
        <v>1040</v>
      </c>
      <c r="P97" s="16">
        <f>N97*PlayerInfo!$B$10*1.2*EnemyInfoCasual!H87</f>
        <v>1248</v>
      </c>
      <c r="Q97" s="16">
        <f>N97*PlayerInfo!$B$10*1.2*1.5*EnemyInfoCasual!H87</f>
        <v>1872</v>
      </c>
      <c r="R97" s="16">
        <f t="shared" si="15"/>
        <v>1084.5894071999999</v>
      </c>
      <c r="S97" s="16">
        <f t="shared" si="16"/>
        <v>1763.8637952000001</v>
      </c>
      <c r="T97" s="16">
        <f>EnemyInfoCasual!G87</f>
        <v>800</v>
      </c>
      <c r="U97" s="16">
        <f>T97*PlayerInfo!$B$11</f>
        <v>800</v>
      </c>
      <c r="V97" s="16">
        <f>T97*PlayerInfo!$B$11*1.2*EnemyInfoCasual!H87</f>
        <v>960</v>
      </c>
      <c r="W97" s="16">
        <f>T97*PlayerInfo!$B$11*1.2*1.5*EnemyInfoCasual!H87</f>
        <v>1440</v>
      </c>
      <c r="X97" s="16">
        <f t="shared" si="17"/>
        <v>834.29954399999997</v>
      </c>
      <c r="Y97" s="16">
        <f t="shared" si="18"/>
        <v>1356.8183040000001</v>
      </c>
    </row>
    <row r="98" spans="1:25">
      <c r="A98" s="4" t="s">
        <v>115</v>
      </c>
      <c r="B98">
        <f>EnemyInfoCasual!E88</f>
        <v>3610</v>
      </c>
      <c r="C98">
        <f>(B98+(IF(EnemyInfoCasual!I88=1,PlayerInfo!$B$5,0)))*(PlayerInfo!$B$1)*(EnemyInfoCasual!L88+1)</f>
        <v>6497.9999999999991</v>
      </c>
      <c r="D98">
        <f>(B98+(IF(EnemyInfoCasual!I88=1,PlayerInfo!$B$5,0))+PlayerInfo!$B$6)*(PlayerInfo!$B$1)*(EnemyInfoCasual!L88+1)*EnemyInfoCasual!H88</f>
        <v>6497.9999999999991</v>
      </c>
      <c r="E98">
        <f>(B98+(IF(EnemyInfoCasual!I88=1,PlayerInfo!$B$5,0))+PlayerInfo!$B$6+PlayerInfo!$B$7)*(PlayerInfo!$B$1)*(EnemyInfoCasual!L88+1)*1.2*EnemyInfoCasual!H88</f>
        <v>7797.5999999999985</v>
      </c>
      <c r="F98" s="13">
        <f t="shared" si="10"/>
        <v>5.681818181818182E-3</v>
      </c>
      <c r="G98" s="13">
        <f>MIN((($B$4+(IF(EnemyInfoCasual!$C88=1,0.05,0))-($B$4*(IF(EnemyInfoCasual!$C88=1,0.05,0))))*PlayerInfo!$B$3)*EnemyInfoCasual!H88,1)</f>
        <v>0.157</v>
      </c>
      <c r="H98" s="13">
        <f>MIN((($B$5+(IF(EnemyInfoCasual!$C88=1,0.005,0))-($B$5*(IF(EnemyInfoCasual!$C88=1,0.005,0)))))*PlayerInfo!$B$4*EnemyInfoCasual!H88,1)</f>
        <v>1.1990000000000001E-2</v>
      </c>
      <c r="I98" s="13">
        <f>MIN((($B$6+(IF(EnemyInfoCasual!$C88=1,0.005,0))-($B$6*(IF(EnemyInfoCasual!$C88=1,0.005,0)))))*PlayerInfo!$B$4*EnemyInfoCasual!H88,1)</f>
        <v>2.9899999999999999E-2</v>
      </c>
      <c r="J98" s="13">
        <f t="shared" si="11"/>
        <v>0.83289243000000002</v>
      </c>
      <c r="K98" s="14">
        <f t="shared" si="12"/>
        <v>0.81779429999999997</v>
      </c>
      <c r="L98" s="16">
        <f t="shared" si="13"/>
        <v>6525.8142341399989</v>
      </c>
      <c r="M98" s="16">
        <f t="shared" si="14"/>
        <v>8537.5700818199984</v>
      </c>
      <c r="N98" s="16">
        <f>EnemyInfoCasual!F88</f>
        <v>1060</v>
      </c>
      <c r="O98" s="16">
        <f>N98*PlayerInfo!$B$10</f>
        <v>1060</v>
      </c>
      <c r="P98" s="16">
        <f>N98*PlayerInfo!$B$10*1.2*EnemyInfoCasual!H88</f>
        <v>1272</v>
      </c>
      <c r="Q98" s="16">
        <f>N98*PlayerInfo!$B$10*1.2*1.5*EnemyInfoCasual!H88</f>
        <v>1908</v>
      </c>
      <c r="R98" s="16">
        <f t="shared" si="15"/>
        <v>1105.4468958</v>
      </c>
      <c r="S98" s="16">
        <f t="shared" si="16"/>
        <v>1797.7842527999999</v>
      </c>
      <c r="T98" s="16">
        <f>EnemyInfoCasual!G88</f>
        <v>900</v>
      </c>
      <c r="U98" s="16">
        <f>T98*PlayerInfo!$B$11</f>
        <v>900</v>
      </c>
      <c r="V98" s="16">
        <f>T98*PlayerInfo!$B$11*1.2*EnemyInfoCasual!H88</f>
        <v>1080</v>
      </c>
      <c r="W98" s="16">
        <f>T98*PlayerInfo!$B$11*1.2*1.5*EnemyInfoCasual!H88</f>
        <v>1620</v>
      </c>
      <c r="X98" s="16">
        <f t="shared" si="17"/>
        <v>938.58698700000014</v>
      </c>
      <c r="Y98" s="16">
        <f t="shared" si="18"/>
        <v>1526.4205919999999</v>
      </c>
    </row>
    <row r="99" spans="1:25">
      <c r="A99" s="4" t="s">
        <v>116</v>
      </c>
      <c r="B99">
        <f>EnemyInfoCasual!E89</f>
        <v>3670</v>
      </c>
      <c r="C99">
        <f>(B99+(IF(EnemyInfoCasual!I89=1,PlayerInfo!$B$5,0)))*(PlayerInfo!$B$1)*(EnemyInfoCasual!L89+1)</f>
        <v>6605.9999999999991</v>
      </c>
      <c r="D99">
        <f>(B99+(IF(EnemyInfoCasual!I89=1,PlayerInfo!$B$5,0))+PlayerInfo!$B$6)*(PlayerInfo!$B$1)*(EnemyInfoCasual!L89+1)*EnemyInfoCasual!H89</f>
        <v>6605.9999999999991</v>
      </c>
      <c r="E99">
        <f>(B99+(IF(EnemyInfoCasual!I89=1,PlayerInfo!$B$5,0))+PlayerInfo!$B$6+PlayerInfo!$B$7)*(PlayerInfo!$B$1)*(EnemyInfoCasual!L89+1)*1.2*EnemyInfoCasual!H89</f>
        <v>7927.1999999999989</v>
      </c>
      <c r="F99" s="13">
        <f t="shared" si="10"/>
        <v>5.681818181818182E-3</v>
      </c>
      <c r="G99" s="13">
        <f>MIN((($B$4+(IF(EnemyInfoCasual!$C89=1,0.05,0))-($B$4*(IF(EnemyInfoCasual!$C89=1,0.05,0))))*PlayerInfo!$B$3)*EnemyInfoCasual!H89,1)</f>
        <v>0.157</v>
      </c>
      <c r="H99" s="13">
        <f>MIN((($B$5+(IF(EnemyInfoCasual!$C89=1,0.005,0))-($B$5*(IF(EnemyInfoCasual!$C89=1,0.005,0)))))*PlayerInfo!$B$4*EnemyInfoCasual!H89,1)</f>
        <v>1.1990000000000001E-2</v>
      </c>
      <c r="I99" s="13">
        <f>MIN((($B$6+(IF(EnemyInfoCasual!$C89=1,0.005,0))-($B$6*(IF(EnemyInfoCasual!$C89=1,0.005,0)))))*PlayerInfo!$B$4*EnemyInfoCasual!H89,1)</f>
        <v>2.9899999999999999E-2</v>
      </c>
      <c r="J99" s="13">
        <f t="shared" si="11"/>
        <v>0.83289243000000002</v>
      </c>
      <c r="K99" s="14">
        <f t="shared" si="12"/>
        <v>0.81779429999999997</v>
      </c>
      <c r="L99" s="16">
        <f t="shared" si="13"/>
        <v>6634.2765205799997</v>
      </c>
      <c r="M99" s="16">
        <f t="shared" si="14"/>
        <v>8679.4687535399989</v>
      </c>
      <c r="N99" s="16">
        <f>EnemyInfoCasual!F89</f>
        <v>1070</v>
      </c>
      <c r="O99" s="16">
        <f>N99*PlayerInfo!$B$10</f>
        <v>1070</v>
      </c>
      <c r="P99" s="16">
        <f>N99*PlayerInfo!$B$10*1.2*EnemyInfoCasual!H89</f>
        <v>1284</v>
      </c>
      <c r="Q99" s="16">
        <f>N99*PlayerInfo!$B$10*1.2*1.5*EnemyInfoCasual!H89</f>
        <v>1926</v>
      </c>
      <c r="R99" s="16">
        <f t="shared" si="15"/>
        <v>1115.8756401000001</v>
      </c>
      <c r="S99" s="16">
        <f t="shared" si="16"/>
        <v>1814.7444816000004</v>
      </c>
      <c r="T99" s="16">
        <f>EnemyInfoCasual!G89</f>
        <v>900</v>
      </c>
      <c r="U99" s="16">
        <f>T99*PlayerInfo!$B$11</f>
        <v>900</v>
      </c>
      <c r="V99" s="16">
        <f>T99*PlayerInfo!$B$11*1.2*EnemyInfoCasual!H89</f>
        <v>1080</v>
      </c>
      <c r="W99" s="16">
        <f>T99*PlayerInfo!$B$11*1.2*1.5*EnemyInfoCasual!H89</f>
        <v>1620</v>
      </c>
      <c r="X99" s="16">
        <f t="shared" si="17"/>
        <v>938.58698700000014</v>
      </c>
      <c r="Y99" s="16">
        <f t="shared" si="18"/>
        <v>1526.4205919999999</v>
      </c>
    </row>
    <row r="100" spans="1:25">
      <c r="A100" s="4" t="s">
        <v>117</v>
      </c>
      <c r="B100">
        <f>EnemyInfoCasual!E90</f>
        <v>3720</v>
      </c>
      <c r="C100">
        <f>(B100+(IF(EnemyInfoCasual!I90=1,PlayerInfo!$B$5,0)))*(PlayerInfo!$B$1)*(EnemyInfoCasual!L90+1)</f>
        <v>6695.9999999999991</v>
      </c>
      <c r="D100">
        <f>(B100+(IF(EnemyInfoCasual!I90=1,PlayerInfo!$B$5,0))+PlayerInfo!$B$6)*(PlayerInfo!$B$1)*(EnemyInfoCasual!L90+1)*EnemyInfoCasual!H90</f>
        <v>6695.9999999999991</v>
      </c>
      <c r="E100">
        <f>(B100+(IF(EnemyInfoCasual!I90=1,PlayerInfo!$B$5,0))+PlayerInfo!$B$6+PlayerInfo!$B$7)*(PlayerInfo!$B$1)*(EnemyInfoCasual!L90+1)*1.2*EnemyInfoCasual!H90</f>
        <v>8035.1999999999989</v>
      </c>
      <c r="F100" s="13">
        <f t="shared" si="10"/>
        <v>5.681818181818182E-3</v>
      </c>
      <c r="G100" s="13">
        <f>MIN((($B$4+(IF(EnemyInfoCasual!$C90=1,0.05,0))-($B$4*(IF(EnemyInfoCasual!$C90=1,0.05,0))))*PlayerInfo!$B$3)*EnemyInfoCasual!H90,1)</f>
        <v>0.157</v>
      </c>
      <c r="H100" s="13">
        <f>MIN((($B$5+(IF(EnemyInfoCasual!$C90=1,0.005,0))-($B$5*(IF(EnemyInfoCasual!$C90=1,0.005,0)))))*PlayerInfo!$B$4*EnemyInfoCasual!H90,1)</f>
        <v>1.1990000000000001E-2</v>
      </c>
      <c r="I100" s="13">
        <f>MIN((($B$6+(IF(EnemyInfoCasual!$C90=1,0.005,0))-($B$6*(IF(EnemyInfoCasual!$C90=1,0.005,0)))))*PlayerInfo!$B$4*EnemyInfoCasual!H90,1)</f>
        <v>2.9899999999999999E-2</v>
      </c>
      <c r="J100" s="13">
        <f t="shared" si="11"/>
        <v>0.83289243000000002</v>
      </c>
      <c r="K100" s="14">
        <f t="shared" si="12"/>
        <v>0.81779429999999997</v>
      </c>
      <c r="L100" s="16">
        <f t="shared" si="13"/>
        <v>6724.6617592799994</v>
      </c>
      <c r="M100" s="16">
        <f t="shared" si="14"/>
        <v>8797.7176466399997</v>
      </c>
      <c r="N100" s="16">
        <f>EnemyInfoCasual!F90</f>
        <v>1090</v>
      </c>
      <c r="O100" s="16">
        <f>N100*PlayerInfo!$B$10</f>
        <v>1090</v>
      </c>
      <c r="P100" s="16">
        <f>N100*PlayerInfo!$B$10*1.2*EnemyInfoCasual!H90</f>
        <v>1308</v>
      </c>
      <c r="Q100" s="16">
        <f>N100*PlayerInfo!$B$10*1.2*1.5*EnemyInfoCasual!H90</f>
        <v>1962</v>
      </c>
      <c r="R100" s="16">
        <f t="shared" si="15"/>
        <v>1136.7331287</v>
      </c>
      <c r="S100" s="16">
        <f t="shared" si="16"/>
        <v>1848.6649391999999</v>
      </c>
      <c r="T100" s="16">
        <f>EnemyInfoCasual!G90</f>
        <v>900</v>
      </c>
      <c r="U100" s="16">
        <f>T100*PlayerInfo!$B$11</f>
        <v>900</v>
      </c>
      <c r="V100" s="16">
        <f>T100*PlayerInfo!$B$11*1.2*EnemyInfoCasual!H90</f>
        <v>1080</v>
      </c>
      <c r="W100" s="16">
        <f>T100*PlayerInfo!$B$11*1.2*1.5*EnemyInfoCasual!H90</f>
        <v>1620</v>
      </c>
      <c r="X100" s="16">
        <f t="shared" si="17"/>
        <v>938.58698700000014</v>
      </c>
      <c r="Y100" s="16">
        <f t="shared" si="18"/>
        <v>1526.4205919999999</v>
      </c>
    </row>
    <row r="101" spans="1:25">
      <c r="A101" s="4" t="s">
        <v>118</v>
      </c>
      <c r="B101">
        <f>EnemyInfoCasual!E91</f>
        <v>3770</v>
      </c>
      <c r="C101">
        <f>(B101+(IF(EnemyInfoCasual!I91=1,PlayerInfo!$B$5,0)))*(PlayerInfo!$B$1)*(EnemyInfoCasual!L91+1)</f>
        <v>6785.9999999999991</v>
      </c>
      <c r="D101">
        <f>(B101+(IF(EnemyInfoCasual!I91=1,PlayerInfo!$B$5,0))+PlayerInfo!$B$6)*(PlayerInfo!$B$1)*(EnemyInfoCasual!L91+1)*EnemyInfoCasual!H91</f>
        <v>6785.9999999999991</v>
      </c>
      <c r="E101">
        <f>(B101+(IF(EnemyInfoCasual!I91=1,PlayerInfo!$B$5,0))+PlayerInfo!$B$6+PlayerInfo!$B$7)*(PlayerInfo!$B$1)*(EnemyInfoCasual!L91+1)*1.2*EnemyInfoCasual!H91</f>
        <v>8143.1999999999989</v>
      </c>
      <c r="F101" s="13">
        <f t="shared" si="10"/>
        <v>5.681818181818182E-3</v>
      </c>
      <c r="G101" s="13">
        <f>MIN((($B$4+(IF(EnemyInfoCasual!$C91=1,0.05,0))-($B$4*(IF(EnemyInfoCasual!$C91=1,0.05,0))))*PlayerInfo!$B$3)*EnemyInfoCasual!H91,1)</f>
        <v>0.157</v>
      </c>
      <c r="H101" s="13">
        <f>MIN((($B$5+(IF(EnemyInfoCasual!$C91=1,0.005,0))-($B$5*(IF(EnemyInfoCasual!$C91=1,0.005,0)))))*PlayerInfo!$B$4*EnemyInfoCasual!H91,1)</f>
        <v>1.1990000000000001E-2</v>
      </c>
      <c r="I101" s="13">
        <f>MIN((($B$6+(IF(EnemyInfoCasual!$C91=1,0.005,0))-($B$6*(IF(EnemyInfoCasual!$C91=1,0.005,0)))))*PlayerInfo!$B$4*EnemyInfoCasual!H91,1)</f>
        <v>2.9899999999999999E-2</v>
      </c>
      <c r="J101" s="13">
        <f t="shared" si="11"/>
        <v>0.83289243000000002</v>
      </c>
      <c r="K101" s="14">
        <f t="shared" si="12"/>
        <v>0.81779429999999997</v>
      </c>
      <c r="L101" s="16">
        <f t="shared" si="13"/>
        <v>6815.0469979799991</v>
      </c>
      <c r="M101" s="16">
        <f t="shared" si="14"/>
        <v>8915.9665397399986</v>
      </c>
      <c r="N101" s="16">
        <f>EnemyInfoCasual!F91</f>
        <v>1100</v>
      </c>
      <c r="O101" s="16">
        <f>N101*PlayerInfo!$B$10</f>
        <v>1100</v>
      </c>
      <c r="P101" s="16">
        <f>N101*PlayerInfo!$B$10*1.2*EnemyInfoCasual!H91</f>
        <v>1320</v>
      </c>
      <c r="Q101" s="16">
        <f>N101*PlayerInfo!$B$10*1.2*1.5*EnemyInfoCasual!H91</f>
        <v>1980</v>
      </c>
      <c r="R101" s="16">
        <f t="shared" si="15"/>
        <v>1147.161873</v>
      </c>
      <c r="S101" s="16">
        <f t="shared" si="16"/>
        <v>1865.6251679999998</v>
      </c>
      <c r="T101" s="16">
        <f>EnemyInfoCasual!G91</f>
        <v>900</v>
      </c>
      <c r="U101" s="16">
        <f>T101*PlayerInfo!$B$11</f>
        <v>900</v>
      </c>
      <c r="V101" s="16">
        <f>T101*PlayerInfo!$B$11*1.2*EnemyInfoCasual!H91</f>
        <v>1080</v>
      </c>
      <c r="W101" s="16">
        <f>T101*PlayerInfo!$B$11*1.2*1.5*EnemyInfoCasual!H91</f>
        <v>1620</v>
      </c>
      <c r="X101" s="16">
        <f t="shared" si="17"/>
        <v>938.58698700000014</v>
      </c>
      <c r="Y101" s="16">
        <f t="shared" si="18"/>
        <v>1526.4205919999999</v>
      </c>
    </row>
    <row r="102" spans="1:25">
      <c r="A102" s="4" t="s">
        <v>119</v>
      </c>
      <c r="B102">
        <f>EnemyInfoCasual!E92</f>
        <v>3820</v>
      </c>
      <c r="C102">
        <f>(B102+(IF(EnemyInfoCasual!I92=1,PlayerInfo!$B$5,0)))*(PlayerInfo!$B$1)*(EnemyInfoCasual!L92+1)</f>
        <v>6875.9999999999991</v>
      </c>
      <c r="D102">
        <f>(B102+(IF(EnemyInfoCasual!I92=1,PlayerInfo!$B$5,0))+PlayerInfo!$B$6)*(PlayerInfo!$B$1)*(EnemyInfoCasual!L92+1)*EnemyInfoCasual!H92</f>
        <v>6875.9999999999991</v>
      </c>
      <c r="E102">
        <f>(B102+(IF(EnemyInfoCasual!I92=1,PlayerInfo!$B$5,0))+PlayerInfo!$B$6+PlayerInfo!$B$7)*(PlayerInfo!$B$1)*(EnemyInfoCasual!L92+1)*1.2*EnemyInfoCasual!H92</f>
        <v>8251.1999999999989</v>
      </c>
      <c r="F102" s="13">
        <f t="shared" si="10"/>
        <v>5.681818181818182E-3</v>
      </c>
      <c r="G102" s="13">
        <f>MIN((($B$4+(IF(EnemyInfoCasual!$C92=1,0.05,0))-($B$4*(IF(EnemyInfoCasual!$C92=1,0.05,0))))*PlayerInfo!$B$3)*EnemyInfoCasual!H92,1)</f>
        <v>0.157</v>
      </c>
      <c r="H102" s="13">
        <f>MIN((($B$5+(IF(EnemyInfoCasual!$C92=1,0.005,0))-($B$5*(IF(EnemyInfoCasual!$C92=1,0.005,0)))))*PlayerInfo!$B$4*EnemyInfoCasual!H92,1)</f>
        <v>1.1990000000000001E-2</v>
      </c>
      <c r="I102" s="13">
        <f>MIN((($B$6+(IF(EnemyInfoCasual!$C92=1,0.005,0))-($B$6*(IF(EnemyInfoCasual!$C92=1,0.005,0)))))*PlayerInfo!$B$4*EnemyInfoCasual!H92,1)</f>
        <v>2.9899999999999999E-2</v>
      </c>
      <c r="J102" s="13">
        <f t="shared" si="11"/>
        <v>0.83289243000000002</v>
      </c>
      <c r="K102" s="14">
        <f t="shared" si="12"/>
        <v>0.81779429999999997</v>
      </c>
      <c r="L102" s="16">
        <f t="shared" si="13"/>
        <v>6905.4322366799997</v>
      </c>
      <c r="M102" s="16">
        <f t="shared" si="14"/>
        <v>9034.2154328399974</v>
      </c>
      <c r="N102" s="16">
        <f>EnemyInfoCasual!F92</f>
        <v>1120</v>
      </c>
      <c r="O102" s="16">
        <f>N102*PlayerInfo!$B$10</f>
        <v>1120</v>
      </c>
      <c r="P102" s="16">
        <f>N102*PlayerInfo!$B$10*1.2*EnemyInfoCasual!H92</f>
        <v>1344</v>
      </c>
      <c r="Q102" s="16">
        <f>N102*PlayerInfo!$B$10*1.2*1.5*EnemyInfoCasual!H92</f>
        <v>2016</v>
      </c>
      <c r="R102" s="16">
        <f t="shared" si="15"/>
        <v>1168.0193615999999</v>
      </c>
      <c r="S102" s="16">
        <f t="shared" si="16"/>
        <v>1899.5456255999998</v>
      </c>
      <c r="T102" s="16">
        <f>EnemyInfoCasual!G92</f>
        <v>900</v>
      </c>
      <c r="U102" s="16">
        <f>T102*PlayerInfo!$B$11</f>
        <v>900</v>
      </c>
      <c r="V102" s="16">
        <f>T102*PlayerInfo!$B$11*1.2*EnemyInfoCasual!H92</f>
        <v>1080</v>
      </c>
      <c r="W102" s="16">
        <f>T102*PlayerInfo!$B$11*1.2*1.5*EnemyInfoCasual!H92</f>
        <v>1620</v>
      </c>
      <c r="X102" s="16">
        <f t="shared" si="17"/>
        <v>938.58698700000014</v>
      </c>
      <c r="Y102" s="16">
        <f t="shared" si="18"/>
        <v>1526.4205919999999</v>
      </c>
    </row>
    <row r="103" spans="1:25">
      <c r="A103" s="4" t="s">
        <v>121</v>
      </c>
      <c r="B103">
        <f>EnemyInfoCasual!E93</f>
        <v>3870</v>
      </c>
      <c r="C103">
        <f>(B103+(IF(EnemyInfoCasual!I93=1,PlayerInfo!$B$5,0)))*(PlayerInfo!$B$1)*(EnemyInfoCasual!L93+1)</f>
        <v>6965.9999999999991</v>
      </c>
      <c r="D103">
        <f>(B103+(IF(EnemyInfoCasual!I93=1,PlayerInfo!$B$5,0))+PlayerInfo!$B$6)*(PlayerInfo!$B$1)*(EnemyInfoCasual!L93+1)*EnemyInfoCasual!H93</f>
        <v>6965.9999999999991</v>
      </c>
      <c r="E103">
        <f>(B103+(IF(EnemyInfoCasual!I93=1,PlayerInfo!$B$5,0))+PlayerInfo!$B$6+PlayerInfo!$B$7)*(PlayerInfo!$B$1)*(EnemyInfoCasual!L93+1)*1.2*EnemyInfoCasual!H93</f>
        <v>8359.1999999999989</v>
      </c>
      <c r="F103" s="13">
        <f t="shared" si="10"/>
        <v>5.681818181818182E-3</v>
      </c>
      <c r="G103" s="13">
        <f>MIN((($B$4+(IF(EnemyInfoCasual!$C93=1,0.05,0))-($B$4*(IF(EnemyInfoCasual!$C93=1,0.05,0))))*PlayerInfo!$B$3)*EnemyInfoCasual!H93,1)</f>
        <v>0.157</v>
      </c>
      <c r="H103" s="13">
        <f>MIN((($B$5+(IF(EnemyInfoCasual!$C93=1,0.005,0))-($B$5*(IF(EnemyInfoCasual!$C93=1,0.005,0)))))*PlayerInfo!$B$4*EnemyInfoCasual!H93,1)</f>
        <v>1.1990000000000001E-2</v>
      </c>
      <c r="I103" s="13">
        <f>MIN((($B$6+(IF(EnemyInfoCasual!$C93=1,0.005,0))-($B$6*(IF(EnemyInfoCasual!$C93=1,0.005,0)))))*PlayerInfo!$B$4*EnemyInfoCasual!H93,1)</f>
        <v>2.9899999999999999E-2</v>
      </c>
      <c r="J103" s="13">
        <f t="shared" si="11"/>
        <v>0.83289243000000002</v>
      </c>
      <c r="K103" s="14">
        <f t="shared" si="12"/>
        <v>0.81779429999999997</v>
      </c>
      <c r="L103" s="16">
        <f t="shared" si="13"/>
        <v>6995.8174753800004</v>
      </c>
      <c r="M103" s="16">
        <f t="shared" si="14"/>
        <v>9152.46432594</v>
      </c>
      <c r="N103" s="16">
        <f>EnemyInfoCasual!F93</f>
        <v>1140</v>
      </c>
      <c r="O103" s="16">
        <f>N103*PlayerInfo!$B$10</f>
        <v>1140</v>
      </c>
      <c r="P103" s="16">
        <f>N103*PlayerInfo!$B$10*1.2*EnemyInfoCasual!H93</f>
        <v>1368</v>
      </c>
      <c r="Q103" s="16">
        <f>N103*PlayerInfo!$B$10*1.2*1.5*EnemyInfoCasual!H93</f>
        <v>2052</v>
      </c>
      <c r="R103" s="16">
        <f t="shared" si="15"/>
        <v>1188.8768502</v>
      </c>
      <c r="S103" s="16">
        <f t="shared" si="16"/>
        <v>1933.4660832000002</v>
      </c>
      <c r="T103" s="16">
        <f>EnemyInfoCasual!G93</f>
        <v>1000</v>
      </c>
      <c r="U103" s="16">
        <f>T103*PlayerInfo!$B$11</f>
        <v>1000</v>
      </c>
      <c r="V103" s="16">
        <f>T103*PlayerInfo!$B$11*1.2*EnemyInfoCasual!H93</f>
        <v>1200</v>
      </c>
      <c r="W103" s="16">
        <f>T103*PlayerInfo!$B$11*1.2*1.5*EnemyInfoCasual!H93</f>
        <v>1800</v>
      </c>
      <c r="X103" s="16">
        <f t="shared" si="17"/>
        <v>1042.8744300000001</v>
      </c>
      <c r="Y103" s="16">
        <f t="shared" si="18"/>
        <v>1696.0228800000002</v>
      </c>
    </row>
    <row r="104" spans="1:25">
      <c r="A104" s="4" t="s">
        <v>122</v>
      </c>
      <c r="B104">
        <f>EnemyInfoCasual!E94</f>
        <v>3920</v>
      </c>
      <c r="C104">
        <f>(B104+(IF(EnemyInfoCasual!I94=1,PlayerInfo!$B$5,0)))*(PlayerInfo!$B$1)*(EnemyInfoCasual!L94+1)</f>
        <v>7055.9999999999991</v>
      </c>
      <c r="D104">
        <f>(B104+(IF(EnemyInfoCasual!I94=1,PlayerInfo!$B$5,0))+PlayerInfo!$B$6)*(PlayerInfo!$B$1)*(EnemyInfoCasual!L94+1)*EnemyInfoCasual!H94</f>
        <v>7055.9999999999991</v>
      </c>
      <c r="E104">
        <f>(B104+(IF(EnemyInfoCasual!I94=1,PlayerInfo!$B$5,0))+PlayerInfo!$B$6+PlayerInfo!$B$7)*(PlayerInfo!$B$1)*(EnemyInfoCasual!L94+1)*1.2*EnemyInfoCasual!H94</f>
        <v>8467.1999999999989</v>
      </c>
      <c r="F104" s="13">
        <f t="shared" si="10"/>
        <v>5.681818181818182E-3</v>
      </c>
      <c r="G104" s="13">
        <f>MIN((($B$4+(IF(EnemyInfoCasual!$C94=1,0.05,0))-($B$4*(IF(EnemyInfoCasual!$C94=1,0.05,0))))*PlayerInfo!$B$3)*EnemyInfoCasual!H94,1)</f>
        <v>0.157</v>
      </c>
      <c r="H104" s="13">
        <f>MIN((($B$5+(IF(EnemyInfoCasual!$C94=1,0.005,0))-($B$5*(IF(EnemyInfoCasual!$C94=1,0.005,0)))))*PlayerInfo!$B$4*EnemyInfoCasual!H94,1)</f>
        <v>1.1990000000000001E-2</v>
      </c>
      <c r="I104" s="13">
        <f>MIN((($B$6+(IF(EnemyInfoCasual!$C94=1,0.005,0))-($B$6*(IF(EnemyInfoCasual!$C94=1,0.005,0)))))*PlayerInfo!$B$4*EnemyInfoCasual!H94,1)</f>
        <v>2.9899999999999999E-2</v>
      </c>
      <c r="J104" s="13">
        <f t="shared" si="11"/>
        <v>0.83289243000000002</v>
      </c>
      <c r="K104" s="14">
        <f t="shared" si="12"/>
        <v>0.81779429999999997</v>
      </c>
      <c r="L104" s="16">
        <f t="shared" si="13"/>
        <v>7086.2027140799983</v>
      </c>
      <c r="M104" s="16">
        <f t="shared" si="14"/>
        <v>9270.7132190400007</v>
      </c>
      <c r="N104" s="16">
        <f>EnemyInfoCasual!F94</f>
        <v>1150</v>
      </c>
      <c r="O104" s="16">
        <f>N104*PlayerInfo!$B$10</f>
        <v>1150</v>
      </c>
      <c r="P104" s="16">
        <f>N104*PlayerInfo!$B$10*1.2*EnemyInfoCasual!H94</f>
        <v>1380</v>
      </c>
      <c r="Q104" s="16">
        <f>N104*PlayerInfo!$B$10*1.2*1.5*EnemyInfoCasual!H94</f>
        <v>2070</v>
      </c>
      <c r="R104" s="16">
        <f t="shared" si="15"/>
        <v>1199.3055945000001</v>
      </c>
      <c r="S104" s="16">
        <f t="shared" si="16"/>
        <v>1950.4263120000001</v>
      </c>
      <c r="T104" s="16">
        <f>EnemyInfoCasual!G94</f>
        <v>1000</v>
      </c>
      <c r="U104" s="16">
        <f>T104*PlayerInfo!$B$11</f>
        <v>1000</v>
      </c>
      <c r="V104" s="16">
        <f>T104*PlayerInfo!$B$11*1.2*EnemyInfoCasual!H94</f>
        <v>1200</v>
      </c>
      <c r="W104" s="16">
        <f>T104*PlayerInfo!$B$11*1.2*1.5*EnemyInfoCasual!H94</f>
        <v>1800</v>
      </c>
      <c r="X104" s="16">
        <f t="shared" si="17"/>
        <v>1042.8744300000001</v>
      </c>
      <c r="Y104" s="16">
        <f t="shared" si="18"/>
        <v>1696.0228800000002</v>
      </c>
    </row>
    <row r="105" spans="1:25">
      <c r="A105" s="4" t="s">
        <v>123</v>
      </c>
      <c r="B105">
        <f>EnemyInfoCasual!E95</f>
        <v>3970</v>
      </c>
      <c r="C105">
        <f>(B105+(IF(EnemyInfoCasual!I95=1,PlayerInfo!$B$5,0)))*(PlayerInfo!$B$1)*(EnemyInfoCasual!L95+1)</f>
        <v>7145.9999999999991</v>
      </c>
      <c r="D105">
        <f>(B105+(IF(EnemyInfoCasual!I95=1,PlayerInfo!$B$5,0))+PlayerInfo!$B$6)*(PlayerInfo!$B$1)*(EnemyInfoCasual!L95+1)*EnemyInfoCasual!H95</f>
        <v>7145.9999999999991</v>
      </c>
      <c r="E105">
        <f>(B105+(IF(EnemyInfoCasual!I95=1,PlayerInfo!$B$5,0))+PlayerInfo!$B$6+PlayerInfo!$B$7)*(PlayerInfo!$B$1)*(EnemyInfoCasual!L95+1)*1.2*EnemyInfoCasual!H95</f>
        <v>8575.1999999999989</v>
      </c>
      <c r="F105" s="13">
        <f t="shared" si="10"/>
        <v>5.681818181818182E-3</v>
      </c>
      <c r="G105" s="13">
        <f>MIN((($B$4+(IF(EnemyInfoCasual!$C95=1,0.05,0))-($B$4*(IF(EnemyInfoCasual!$C95=1,0.05,0))))*PlayerInfo!$B$3)*EnemyInfoCasual!H95,1)</f>
        <v>0.157</v>
      </c>
      <c r="H105" s="13">
        <f>MIN((($B$5+(IF(EnemyInfoCasual!$C95=1,0.005,0))-($B$5*(IF(EnemyInfoCasual!$C95=1,0.005,0)))))*PlayerInfo!$B$4*EnemyInfoCasual!H95,1)</f>
        <v>1.1990000000000001E-2</v>
      </c>
      <c r="I105" s="13">
        <f>MIN((($B$6+(IF(EnemyInfoCasual!$C95=1,0.005,0))-($B$6*(IF(EnemyInfoCasual!$C95=1,0.005,0)))))*PlayerInfo!$B$4*EnemyInfoCasual!H95,1)</f>
        <v>2.9899999999999999E-2</v>
      </c>
      <c r="J105" s="13">
        <f t="shared" si="11"/>
        <v>0.83289243000000002</v>
      </c>
      <c r="K105" s="14">
        <f t="shared" si="12"/>
        <v>0.81779429999999997</v>
      </c>
      <c r="L105" s="16">
        <f t="shared" si="13"/>
        <v>7176.5879527799989</v>
      </c>
      <c r="M105" s="16">
        <f t="shared" si="14"/>
        <v>9388.9621121399978</v>
      </c>
      <c r="N105" s="16">
        <f>EnemyInfoCasual!F95</f>
        <v>1170</v>
      </c>
      <c r="O105" s="16">
        <f>N105*PlayerInfo!$B$10</f>
        <v>1170</v>
      </c>
      <c r="P105" s="16">
        <f>N105*PlayerInfo!$B$10*1.2*EnemyInfoCasual!H95</f>
        <v>1404</v>
      </c>
      <c r="Q105" s="16">
        <f>N105*PlayerInfo!$B$10*1.2*1.5*EnemyInfoCasual!H95</f>
        <v>2106</v>
      </c>
      <c r="R105" s="16">
        <f t="shared" si="15"/>
        <v>1220.1630830999998</v>
      </c>
      <c r="S105" s="16">
        <f t="shared" si="16"/>
        <v>1984.3467696</v>
      </c>
      <c r="T105" s="16">
        <f>EnemyInfoCasual!G95</f>
        <v>1000</v>
      </c>
      <c r="U105" s="16">
        <f>T105*PlayerInfo!$B$11</f>
        <v>1000</v>
      </c>
      <c r="V105" s="16">
        <f>T105*PlayerInfo!$B$11*1.2*EnemyInfoCasual!H95</f>
        <v>1200</v>
      </c>
      <c r="W105" s="16">
        <f>T105*PlayerInfo!$B$11*1.2*1.5*EnemyInfoCasual!H95</f>
        <v>1800</v>
      </c>
      <c r="X105" s="16">
        <f t="shared" si="17"/>
        <v>1042.8744300000001</v>
      </c>
      <c r="Y105" s="16">
        <f t="shared" si="18"/>
        <v>1696.0228800000002</v>
      </c>
    </row>
    <row r="106" spans="1:25">
      <c r="A106" s="4" t="s">
        <v>124</v>
      </c>
      <c r="B106">
        <f>EnemyInfoCasual!E96</f>
        <v>4020</v>
      </c>
      <c r="C106">
        <f>(B106+(IF(EnemyInfoCasual!I96=1,PlayerInfo!$B$5,0)))*(PlayerInfo!$B$1)*(EnemyInfoCasual!L96+1)</f>
        <v>7235.9999999999991</v>
      </c>
      <c r="D106">
        <f>(B106+(IF(EnemyInfoCasual!I96=1,PlayerInfo!$B$5,0))+PlayerInfo!$B$6)*(PlayerInfo!$B$1)*(EnemyInfoCasual!L96+1)*EnemyInfoCasual!H96</f>
        <v>7235.9999999999991</v>
      </c>
      <c r="E106">
        <f>(B106+(IF(EnemyInfoCasual!I96=1,PlayerInfo!$B$5,0))+PlayerInfo!$B$6+PlayerInfo!$B$7)*(PlayerInfo!$B$1)*(EnemyInfoCasual!L96+1)*1.2*EnemyInfoCasual!H96</f>
        <v>8683.1999999999989</v>
      </c>
      <c r="F106" s="13">
        <f t="shared" si="10"/>
        <v>5.681818181818182E-3</v>
      </c>
      <c r="G106" s="13">
        <f>MIN((($B$4+(IF(EnemyInfoCasual!$C96=1,0.05,0))-($B$4*(IF(EnemyInfoCasual!$C96=1,0.05,0))))*PlayerInfo!$B$3)*EnemyInfoCasual!H96,1)</f>
        <v>0.157</v>
      </c>
      <c r="H106" s="13">
        <f>MIN((($B$5+(IF(EnemyInfoCasual!$C96=1,0.005,0))-($B$5*(IF(EnemyInfoCasual!$C96=1,0.005,0)))))*PlayerInfo!$B$4*EnemyInfoCasual!H96,1)</f>
        <v>1.1990000000000001E-2</v>
      </c>
      <c r="I106" s="13">
        <f>MIN((($B$6+(IF(EnemyInfoCasual!$C96=1,0.005,0))-($B$6*(IF(EnemyInfoCasual!$C96=1,0.005,0)))))*PlayerInfo!$B$4*EnemyInfoCasual!H96,1)</f>
        <v>2.9899999999999999E-2</v>
      </c>
      <c r="J106" s="13">
        <f t="shared" si="11"/>
        <v>0.83289243000000002</v>
      </c>
      <c r="K106" s="14">
        <f t="shared" si="12"/>
        <v>0.81779429999999997</v>
      </c>
      <c r="L106" s="16">
        <f t="shared" si="13"/>
        <v>7266.9731914799995</v>
      </c>
      <c r="M106" s="16">
        <f t="shared" si="14"/>
        <v>9507.2110052399985</v>
      </c>
      <c r="N106" s="16">
        <f>EnemyInfoCasual!F96</f>
        <v>1180</v>
      </c>
      <c r="O106" s="16">
        <f>N106*PlayerInfo!$B$10</f>
        <v>1180</v>
      </c>
      <c r="P106" s="16">
        <f>N106*PlayerInfo!$B$10*1.2*EnemyInfoCasual!H96</f>
        <v>1416</v>
      </c>
      <c r="Q106" s="16">
        <f>N106*PlayerInfo!$B$10*1.2*1.5*EnemyInfoCasual!H96</f>
        <v>2124</v>
      </c>
      <c r="R106" s="16">
        <f t="shared" si="15"/>
        <v>1230.5918274000001</v>
      </c>
      <c r="S106" s="16">
        <f t="shared" si="16"/>
        <v>2001.3069983999999</v>
      </c>
      <c r="T106" s="16">
        <f>EnemyInfoCasual!G96</f>
        <v>1000</v>
      </c>
      <c r="U106" s="16">
        <f>T106*PlayerInfo!$B$11</f>
        <v>1000</v>
      </c>
      <c r="V106" s="16">
        <f>T106*PlayerInfo!$B$11*1.2*EnemyInfoCasual!H96</f>
        <v>1200</v>
      </c>
      <c r="W106" s="16">
        <f>T106*PlayerInfo!$B$11*1.2*1.5*EnemyInfoCasual!H96</f>
        <v>1800</v>
      </c>
      <c r="X106" s="16">
        <f t="shared" si="17"/>
        <v>1042.8744300000001</v>
      </c>
      <c r="Y106" s="16">
        <f t="shared" si="18"/>
        <v>1696.0228800000002</v>
      </c>
    </row>
    <row r="107" spans="1:25">
      <c r="A107" s="4" t="s">
        <v>125</v>
      </c>
      <c r="B107">
        <f>EnemyInfoCasual!E97</f>
        <v>4070</v>
      </c>
      <c r="C107">
        <f>(B107+(IF(EnemyInfoCasual!I97=1,PlayerInfo!$B$5,0)))*(PlayerInfo!$B$1)*(EnemyInfoCasual!L97+1)</f>
        <v>7325.9999999999991</v>
      </c>
      <c r="D107">
        <f>(B107+(IF(EnemyInfoCasual!I97=1,PlayerInfo!$B$5,0))+PlayerInfo!$B$6)*(PlayerInfo!$B$1)*(EnemyInfoCasual!L97+1)*EnemyInfoCasual!H97</f>
        <v>7325.9999999999991</v>
      </c>
      <c r="E107">
        <f>(B107+(IF(EnemyInfoCasual!I97=1,PlayerInfo!$B$5,0))+PlayerInfo!$B$6+PlayerInfo!$B$7)*(PlayerInfo!$B$1)*(EnemyInfoCasual!L97+1)*1.2*EnemyInfoCasual!H97</f>
        <v>8791.1999999999989</v>
      </c>
      <c r="F107" s="13">
        <f t="shared" si="10"/>
        <v>5.681818181818182E-3</v>
      </c>
      <c r="G107" s="13">
        <f>MIN((($B$4+(IF(EnemyInfoCasual!$C97=1,0.05,0))-($B$4*(IF(EnemyInfoCasual!$C97=1,0.05,0))))*PlayerInfo!$B$3)*EnemyInfoCasual!H97,1)</f>
        <v>0.157</v>
      </c>
      <c r="H107" s="13">
        <f>MIN((($B$5+(IF(EnemyInfoCasual!$C97=1,0.005,0))-($B$5*(IF(EnemyInfoCasual!$C97=1,0.005,0)))))*PlayerInfo!$B$4*EnemyInfoCasual!H97,1)</f>
        <v>1.1990000000000001E-2</v>
      </c>
      <c r="I107" s="13">
        <f>MIN((($B$6+(IF(EnemyInfoCasual!$C97=1,0.005,0))-($B$6*(IF(EnemyInfoCasual!$C97=1,0.005,0)))))*PlayerInfo!$B$4*EnemyInfoCasual!H97,1)</f>
        <v>2.9899999999999999E-2</v>
      </c>
      <c r="J107" s="13">
        <f t="shared" si="11"/>
        <v>0.83289243000000002</v>
      </c>
      <c r="K107" s="14">
        <f t="shared" si="12"/>
        <v>0.81779429999999997</v>
      </c>
      <c r="L107" s="16">
        <f t="shared" si="13"/>
        <v>7357.3584301799992</v>
      </c>
      <c r="M107" s="16">
        <f t="shared" si="14"/>
        <v>9625.4598983399992</v>
      </c>
      <c r="N107" s="16">
        <f>EnemyInfoCasual!F97</f>
        <v>1200</v>
      </c>
      <c r="O107" s="16">
        <f>N107*PlayerInfo!$B$10</f>
        <v>1200</v>
      </c>
      <c r="P107" s="16">
        <f>N107*PlayerInfo!$B$10*1.2*EnemyInfoCasual!H97</f>
        <v>1440</v>
      </c>
      <c r="Q107" s="16">
        <f>N107*PlayerInfo!$B$10*1.2*1.5*EnemyInfoCasual!H97</f>
        <v>2160</v>
      </c>
      <c r="R107" s="16">
        <f t="shared" si="15"/>
        <v>1251.449316</v>
      </c>
      <c r="S107" s="16">
        <f t="shared" si="16"/>
        <v>2035.2274560000003</v>
      </c>
      <c r="T107" s="16">
        <f>EnemyInfoCasual!G97</f>
        <v>1000</v>
      </c>
      <c r="U107" s="16">
        <f>T107*PlayerInfo!$B$11</f>
        <v>1000</v>
      </c>
      <c r="V107" s="16">
        <f>T107*PlayerInfo!$B$11*1.2*EnemyInfoCasual!H97</f>
        <v>1200</v>
      </c>
      <c r="W107" s="16">
        <f>T107*PlayerInfo!$B$11*1.2*1.5*EnemyInfoCasual!H97</f>
        <v>1800</v>
      </c>
      <c r="X107" s="16">
        <f t="shared" si="17"/>
        <v>1042.8744300000001</v>
      </c>
      <c r="Y107" s="16">
        <f t="shared" si="18"/>
        <v>1696.0228800000002</v>
      </c>
    </row>
    <row r="108" spans="1:25">
      <c r="A108" s="4" t="s">
        <v>132</v>
      </c>
      <c r="B108">
        <f>EnemyInfoCasual!E98</f>
        <v>4120</v>
      </c>
      <c r="C108">
        <f>(B108+(IF(EnemyInfoCasual!I98=1,PlayerInfo!$B$5,0)))*(PlayerInfo!$B$1)*(EnemyInfoCasual!L98+1)</f>
        <v>7415.9999999999991</v>
      </c>
      <c r="D108">
        <f>(B108+(IF(EnemyInfoCasual!I98=1,PlayerInfo!$B$5,0))+PlayerInfo!$B$6)*(PlayerInfo!$B$1)*(EnemyInfoCasual!L98+1)*EnemyInfoCasual!H98</f>
        <v>7415.9999999999991</v>
      </c>
      <c r="E108">
        <f>(B108+(IF(EnemyInfoCasual!I98=1,PlayerInfo!$B$5,0))+PlayerInfo!$B$6+PlayerInfo!$B$7)*(PlayerInfo!$B$1)*(EnemyInfoCasual!L98+1)*1.2*EnemyInfoCasual!H98</f>
        <v>8899.1999999999989</v>
      </c>
      <c r="F108" s="13">
        <f t="shared" si="10"/>
        <v>5.681818181818182E-3</v>
      </c>
      <c r="G108" s="13">
        <f>MIN((($B$4+(IF(EnemyInfoCasual!$C98=1,0.05,0))-($B$4*(IF(EnemyInfoCasual!$C98=1,0.05,0))))*PlayerInfo!$B$3)*EnemyInfoCasual!H98,1)</f>
        <v>0.157</v>
      </c>
      <c r="H108" s="13">
        <f>MIN((($B$5+(IF(EnemyInfoCasual!$C98=1,0.005,0))-($B$5*(IF(EnemyInfoCasual!$C98=1,0.005,0)))))*PlayerInfo!$B$4*EnemyInfoCasual!H98,1)</f>
        <v>1.1990000000000001E-2</v>
      </c>
      <c r="I108" s="13">
        <f>MIN((($B$6+(IF(EnemyInfoCasual!$C98=1,0.005,0))-($B$6*(IF(EnemyInfoCasual!$C98=1,0.005,0)))))*PlayerInfo!$B$4*EnemyInfoCasual!H98,1)</f>
        <v>2.9899999999999999E-2</v>
      </c>
      <c r="J108" s="13">
        <f t="shared" si="11"/>
        <v>0.83289243000000002</v>
      </c>
      <c r="K108" s="14">
        <f t="shared" si="12"/>
        <v>0.81779429999999997</v>
      </c>
      <c r="L108" s="16">
        <f t="shared" si="13"/>
        <v>7447.7436688799989</v>
      </c>
      <c r="M108" s="16">
        <f t="shared" si="14"/>
        <v>9743.7087914399981</v>
      </c>
      <c r="N108" s="16">
        <f>EnemyInfoCasual!F98</f>
        <v>1210</v>
      </c>
      <c r="O108" s="16">
        <f>N108*PlayerInfo!$B$10</f>
        <v>1210</v>
      </c>
      <c r="P108" s="16">
        <f>N108*PlayerInfo!$B$10*1.2*EnemyInfoCasual!H98</f>
        <v>1452</v>
      </c>
      <c r="Q108" s="16">
        <f>N108*PlayerInfo!$B$10*1.2*1.5*EnemyInfoCasual!H98</f>
        <v>2178</v>
      </c>
      <c r="R108" s="16">
        <f t="shared" si="15"/>
        <v>1261.8780603</v>
      </c>
      <c r="S108" s="16">
        <f t="shared" si="16"/>
        <v>2052.1876848000002</v>
      </c>
      <c r="T108" s="16">
        <f>EnemyInfoCasual!G98</f>
        <v>1100</v>
      </c>
      <c r="U108" s="16">
        <f>T108*PlayerInfo!$B$11</f>
        <v>1100</v>
      </c>
      <c r="V108" s="16">
        <f>T108*PlayerInfo!$B$11*1.2*EnemyInfoCasual!H98</f>
        <v>1320</v>
      </c>
      <c r="W108" s="16">
        <f>T108*PlayerInfo!$B$11*1.2*1.5*EnemyInfoCasual!H98</f>
        <v>1980</v>
      </c>
      <c r="X108" s="16">
        <f t="shared" si="17"/>
        <v>1147.161873</v>
      </c>
      <c r="Y108" s="16">
        <f t="shared" si="18"/>
        <v>1865.6251679999998</v>
      </c>
    </row>
    <row r="109" spans="1:25">
      <c r="A109" s="4" t="s">
        <v>141</v>
      </c>
      <c r="B109">
        <f>EnemyInfoCasual!E99</f>
        <v>12900</v>
      </c>
      <c r="C109">
        <f>(B109+(IF(EnemyInfoCasual!I99=1,PlayerInfo!$B$5,0)))*(PlayerInfo!$B$1)*(EnemyInfoCasual!L99+1)</f>
        <v>23219.999999999996</v>
      </c>
      <c r="D109">
        <f>(B109+(IF(EnemyInfoCasual!I99=1,PlayerInfo!$B$5,0))+PlayerInfo!$B$6)*(PlayerInfo!$B$1)*(EnemyInfoCasual!L99+1)*EnemyInfoCasual!H99</f>
        <v>23219.999999999996</v>
      </c>
      <c r="E109">
        <f>(B109+(IF(EnemyInfoCasual!I99=1,PlayerInfo!$B$5,0))+PlayerInfo!$B$6+PlayerInfo!$B$7)*(PlayerInfo!$B$1)*(EnemyInfoCasual!L99+1)*1.2*EnemyInfoCasual!H99</f>
        <v>27863.999999999996</v>
      </c>
      <c r="F109" s="13">
        <f t="shared" si="10"/>
        <v>5.681818181818182E-3</v>
      </c>
      <c r="G109" s="13">
        <f>MIN((($B$4+(IF(EnemyInfoCasual!$C99=1,0.05,0))-($B$4*(IF(EnemyInfoCasual!$C99=1,0.05,0))))*PlayerInfo!$B$3)*EnemyInfoCasual!H99,1)</f>
        <v>0.157</v>
      </c>
      <c r="H109" s="13">
        <f>MIN((($B$5+(IF(EnemyInfoCasual!$C99=1,0.005,0))-($B$5*(IF(EnemyInfoCasual!$C99=1,0.005,0)))))*PlayerInfo!$B$4*EnemyInfoCasual!H99,1)</f>
        <v>1.1990000000000001E-2</v>
      </c>
      <c r="I109" s="13">
        <f>MIN((($B$6+(IF(EnemyInfoCasual!$C99=1,0.005,0))-($B$6*(IF(EnemyInfoCasual!$C99=1,0.005,0)))))*PlayerInfo!$B$4*EnemyInfoCasual!H99,1)</f>
        <v>2.9899999999999999E-2</v>
      </c>
      <c r="J109" s="13">
        <f t="shared" si="11"/>
        <v>0.83289243000000002</v>
      </c>
      <c r="K109" s="14">
        <f t="shared" si="12"/>
        <v>0.81779429999999997</v>
      </c>
      <c r="L109" s="16">
        <f t="shared" si="13"/>
        <v>23319.391584600002</v>
      </c>
      <c r="M109" s="16">
        <f t="shared" si="14"/>
        <v>30508.214419799999</v>
      </c>
      <c r="N109" s="16">
        <f>EnemyInfoCasual!F99</f>
        <v>5090</v>
      </c>
      <c r="O109" s="16">
        <f>N109*PlayerInfo!$B$10</f>
        <v>5090</v>
      </c>
      <c r="P109" s="16">
        <f>N109*PlayerInfo!$B$10*1.2*EnemyInfoCasual!H99</f>
        <v>6108</v>
      </c>
      <c r="Q109" s="16">
        <f>N109*PlayerInfo!$B$10*1.2*1.5*EnemyInfoCasual!H99</f>
        <v>9162</v>
      </c>
      <c r="R109" s="16">
        <f t="shared" si="15"/>
        <v>5308.2308487000009</v>
      </c>
      <c r="S109" s="16">
        <f t="shared" si="16"/>
        <v>8632.7564591999999</v>
      </c>
      <c r="T109" s="16">
        <f>EnemyInfoCasual!G99</f>
        <v>4400</v>
      </c>
      <c r="U109" s="16">
        <f>T109*PlayerInfo!$B$11</f>
        <v>4400</v>
      </c>
      <c r="V109" s="16">
        <f>T109*PlayerInfo!$B$11*1.2*EnemyInfoCasual!H99</f>
        <v>5280</v>
      </c>
      <c r="W109" s="16">
        <f>T109*PlayerInfo!$B$11*1.2*1.5*EnemyInfoCasual!H99</f>
        <v>7920</v>
      </c>
      <c r="X109" s="16">
        <f t="shared" si="17"/>
        <v>4588.6474920000001</v>
      </c>
      <c r="Y109" s="16">
        <f t="shared" si="18"/>
        <v>7462.5006719999992</v>
      </c>
    </row>
    <row r="110" spans="1:25">
      <c r="A110" s="4" t="s">
        <v>146</v>
      </c>
      <c r="B110">
        <f>EnemyInfoCasual!E100</f>
        <v>13600</v>
      </c>
      <c r="C110">
        <f>(B110+(IF(EnemyInfoCasual!I100=1,PlayerInfo!$B$5,0)))*(PlayerInfo!$B$1)*(EnemyInfoCasual!L100+1)</f>
        <v>24479.999999999996</v>
      </c>
      <c r="D110">
        <f>(B110+(IF(EnemyInfoCasual!I100=1,PlayerInfo!$B$5,0))+PlayerInfo!$B$6)*(PlayerInfo!$B$1)*(EnemyInfoCasual!L100+1)*EnemyInfoCasual!H100</f>
        <v>24479.999999999996</v>
      </c>
      <c r="E110">
        <f>(B110+(IF(EnemyInfoCasual!I100=1,PlayerInfo!$B$5,0))+PlayerInfo!$B$6+PlayerInfo!$B$7)*(PlayerInfo!$B$1)*(EnemyInfoCasual!L100+1)*1.2*EnemyInfoCasual!H100</f>
        <v>29375.999999999996</v>
      </c>
      <c r="F110" s="13">
        <f t="shared" si="10"/>
        <v>5.681818181818182E-3</v>
      </c>
      <c r="G110" s="13">
        <f>MIN((($B$4+(IF(EnemyInfoCasual!$C100=1,0.05,0))-($B$4*(IF(EnemyInfoCasual!$C100=1,0.05,0))))*PlayerInfo!$B$3)*EnemyInfoCasual!H100,1)</f>
        <v>0.157</v>
      </c>
      <c r="H110" s="13">
        <f>MIN((($B$5+(IF(EnemyInfoCasual!$C100=1,0.005,0))-($B$5*(IF(EnemyInfoCasual!$C100=1,0.005,0)))))*PlayerInfo!$B$4*EnemyInfoCasual!H100,1)</f>
        <v>1.1990000000000001E-2</v>
      </c>
      <c r="I110" s="13">
        <f>MIN((($B$6+(IF(EnemyInfoCasual!$C100=1,0.005,0))-($B$6*(IF(EnemyInfoCasual!$C100=1,0.005,0)))))*PlayerInfo!$B$4*EnemyInfoCasual!H100,1)</f>
        <v>2.9899999999999999E-2</v>
      </c>
      <c r="J110" s="13">
        <f t="shared" si="11"/>
        <v>0.83289243000000002</v>
      </c>
      <c r="K110" s="14">
        <f t="shared" si="12"/>
        <v>0.81779429999999997</v>
      </c>
      <c r="L110" s="16">
        <f t="shared" si="13"/>
        <v>24584.784926399996</v>
      </c>
      <c r="M110" s="16">
        <f t="shared" si="14"/>
        <v>32163.698923199998</v>
      </c>
      <c r="N110" s="16">
        <f>EnemyInfoCasual!F100</f>
        <v>5380</v>
      </c>
      <c r="O110" s="16">
        <f>N110*PlayerInfo!$B$10</f>
        <v>5380</v>
      </c>
      <c r="P110" s="16">
        <f>N110*PlayerInfo!$B$10*1.2*EnemyInfoCasual!H100</f>
        <v>6456</v>
      </c>
      <c r="Q110" s="16">
        <f>N110*PlayerInfo!$B$10*1.2*1.5*EnemyInfoCasual!H100</f>
        <v>9684</v>
      </c>
      <c r="R110" s="16">
        <f t="shared" si="15"/>
        <v>5610.6644334000002</v>
      </c>
      <c r="S110" s="16">
        <f t="shared" si="16"/>
        <v>9124.6030943999995</v>
      </c>
      <c r="T110" s="16">
        <f>EnemyInfoCasual!G100</f>
        <v>4800</v>
      </c>
      <c r="U110" s="16">
        <f>T110*PlayerInfo!$B$11</f>
        <v>4800</v>
      </c>
      <c r="V110" s="16">
        <f>T110*PlayerInfo!$B$11*1.2*EnemyInfoCasual!H100</f>
        <v>5760</v>
      </c>
      <c r="W110" s="16">
        <f>T110*PlayerInfo!$B$11*1.2*1.5*EnemyInfoCasual!H100</f>
        <v>8640</v>
      </c>
      <c r="X110" s="16">
        <f t="shared" si="17"/>
        <v>5005.7972639999998</v>
      </c>
      <c r="Y110" s="16">
        <f t="shared" si="18"/>
        <v>8140.9098240000012</v>
      </c>
    </row>
    <row r="111" spans="1:25">
      <c r="A111" s="4" t="s">
        <v>142</v>
      </c>
      <c r="B111">
        <f>EnemyInfoCasual!E101</f>
        <v>4310</v>
      </c>
      <c r="C111">
        <f>(B111+(IF(EnemyInfoCasual!I101=1,PlayerInfo!$B$5,0)))*(PlayerInfo!$B$1)*(EnemyInfoCasual!L101+1)</f>
        <v>6982.2000000000007</v>
      </c>
      <c r="D111">
        <f>(B111+(IF(EnemyInfoCasual!I101=1,PlayerInfo!$B$5,0))+PlayerInfo!$B$6)*(PlayerInfo!$B$1)*(EnemyInfoCasual!L101+1)*EnemyInfoCasual!H101</f>
        <v>6982.2000000000007</v>
      </c>
      <c r="E111">
        <f>(B111+(IF(EnemyInfoCasual!I101=1,PlayerInfo!$B$5,0))+PlayerInfo!$B$6+PlayerInfo!$B$7)*(PlayerInfo!$B$1)*(EnemyInfoCasual!L101+1)*1.2*EnemyInfoCasual!H101</f>
        <v>8378.6400000000012</v>
      </c>
      <c r="F111" s="13">
        <f t="shared" si="10"/>
        <v>5.681818181818182E-3</v>
      </c>
      <c r="G111" s="13">
        <f>MIN((($B$4+(IF(EnemyInfoCasual!$C101=1,0.05,0))-($B$4*(IF(EnemyInfoCasual!$C101=1,0.05,0))))*PlayerInfo!$B$3)*EnemyInfoCasual!H101,1)</f>
        <v>0.157</v>
      </c>
      <c r="H111" s="13">
        <f>MIN((($B$5+(IF(EnemyInfoCasual!$C101=1,0.005,0))-($B$5*(IF(EnemyInfoCasual!$C101=1,0.005,0)))))*PlayerInfo!$B$4*EnemyInfoCasual!H101,1)</f>
        <v>1.1990000000000001E-2</v>
      </c>
      <c r="I111" s="13">
        <f>MIN((($B$6+(IF(EnemyInfoCasual!$C101=1,0.005,0))-($B$6*(IF(EnemyInfoCasual!$C101=1,0.005,0)))))*PlayerInfo!$B$4*EnemyInfoCasual!H101,1)</f>
        <v>2.9899999999999999E-2</v>
      </c>
      <c r="J111" s="13">
        <f t="shared" si="11"/>
        <v>0.83289243000000002</v>
      </c>
      <c r="K111" s="14">
        <f t="shared" si="12"/>
        <v>0.81779429999999997</v>
      </c>
      <c r="L111" s="16">
        <f t="shared" si="13"/>
        <v>7012.0868183460007</v>
      </c>
      <c r="M111" s="16">
        <f t="shared" si="14"/>
        <v>9173.7491266980014</v>
      </c>
      <c r="N111" s="16">
        <f>EnemyInfoCasual!F101</f>
        <v>1270</v>
      </c>
      <c r="O111" s="16">
        <f>N111*PlayerInfo!$B$10</f>
        <v>1270</v>
      </c>
      <c r="P111" s="16">
        <f>N111*PlayerInfo!$B$10*1.2*EnemyInfoCasual!H101</f>
        <v>1524</v>
      </c>
      <c r="Q111" s="16">
        <f>N111*PlayerInfo!$B$10*1.2*1.5*EnemyInfoCasual!H101</f>
        <v>2286</v>
      </c>
      <c r="R111" s="16">
        <f t="shared" si="15"/>
        <v>1324.4505260999999</v>
      </c>
      <c r="S111" s="16">
        <f t="shared" si="16"/>
        <v>2153.9490576000003</v>
      </c>
      <c r="T111" s="16">
        <f>EnemyInfoCasual!G101</f>
        <v>1100</v>
      </c>
      <c r="U111" s="16">
        <f>T111*PlayerInfo!$B$11</f>
        <v>1100</v>
      </c>
      <c r="V111" s="16">
        <f>T111*PlayerInfo!$B$11*1.2*EnemyInfoCasual!H101</f>
        <v>1320</v>
      </c>
      <c r="W111" s="16">
        <f>T111*PlayerInfo!$B$11*1.2*1.5*EnemyInfoCasual!H101</f>
        <v>1980</v>
      </c>
      <c r="X111" s="16">
        <f t="shared" si="17"/>
        <v>1147.161873</v>
      </c>
      <c r="Y111" s="16">
        <f t="shared" si="18"/>
        <v>1865.6251679999998</v>
      </c>
    </row>
    <row r="112" spans="1:25">
      <c r="A112" s="4" t="s">
        <v>143</v>
      </c>
      <c r="B112">
        <f>EnemyInfoCasual!E102</f>
        <v>4370</v>
      </c>
      <c r="C112">
        <f>(B112+(IF(EnemyInfoCasual!I102=1,PlayerInfo!$B$5,0)))*(PlayerInfo!$B$1)*(EnemyInfoCasual!L102+1)</f>
        <v>7079.4000000000005</v>
      </c>
      <c r="D112">
        <f>(B112+(IF(EnemyInfoCasual!I102=1,PlayerInfo!$B$5,0))+PlayerInfo!$B$6)*(PlayerInfo!$B$1)*(EnemyInfoCasual!L102+1)*EnemyInfoCasual!H102</f>
        <v>7079.4000000000005</v>
      </c>
      <c r="E112">
        <f>(B112+(IF(EnemyInfoCasual!I102=1,PlayerInfo!$B$5,0))+PlayerInfo!$B$6+PlayerInfo!$B$7)*(PlayerInfo!$B$1)*(EnemyInfoCasual!L102+1)*1.2*EnemyInfoCasual!H102</f>
        <v>8495.2800000000007</v>
      </c>
      <c r="F112" s="13">
        <f t="shared" si="10"/>
        <v>5.681818181818182E-3</v>
      </c>
      <c r="G112" s="13">
        <f>MIN((($B$4+(IF(EnemyInfoCasual!$C102=1,0.05,0))-($B$4*(IF(EnemyInfoCasual!$C102=1,0.05,0))))*PlayerInfo!$B$3)*EnemyInfoCasual!H102,1)</f>
        <v>0.157</v>
      </c>
      <c r="H112" s="13">
        <f>MIN((($B$5+(IF(EnemyInfoCasual!$C102=1,0.005,0))-($B$5*(IF(EnemyInfoCasual!$C102=1,0.005,0)))))*PlayerInfo!$B$4*EnemyInfoCasual!H102,1)</f>
        <v>1.1990000000000001E-2</v>
      </c>
      <c r="I112" s="13">
        <f>MIN((($B$6+(IF(EnemyInfoCasual!$C102=1,0.005,0))-($B$6*(IF(EnemyInfoCasual!$C102=1,0.005,0)))))*PlayerInfo!$B$4*EnemyInfoCasual!H102,1)</f>
        <v>2.9899999999999999E-2</v>
      </c>
      <c r="J112" s="13">
        <f t="shared" si="11"/>
        <v>0.83289243000000002</v>
      </c>
      <c r="K112" s="14">
        <f t="shared" si="12"/>
        <v>0.81779429999999997</v>
      </c>
      <c r="L112" s="16">
        <f t="shared" si="13"/>
        <v>7109.7028761420006</v>
      </c>
      <c r="M112" s="16">
        <f t="shared" si="14"/>
        <v>9301.457931246001</v>
      </c>
      <c r="N112" s="16">
        <f>EnemyInfoCasual!F102</f>
        <v>1290</v>
      </c>
      <c r="O112" s="16">
        <f>N112*PlayerInfo!$B$10</f>
        <v>1290</v>
      </c>
      <c r="P112" s="16">
        <f>N112*PlayerInfo!$B$10*1.2*EnemyInfoCasual!H102</f>
        <v>1548</v>
      </c>
      <c r="Q112" s="16">
        <f>N112*PlayerInfo!$B$10*1.2*1.5*EnemyInfoCasual!H102</f>
        <v>2322</v>
      </c>
      <c r="R112" s="16">
        <f t="shared" si="15"/>
        <v>1345.3080147000001</v>
      </c>
      <c r="S112" s="16">
        <f t="shared" si="16"/>
        <v>2187.8695152</v>
      </c>
      <c r="T112" s="16">
        <f>EnemyInfoCasual!G102</f>
        <v>1200</v>
      </c>
      <c r="U112" s="16">
        <f>T112*PlayerInfo!$B$11</f>
        <v>1200</v>
      </c>
      <c r="V112" s="16">
        <f>T112*PlayerInfo!$B$11*1.2*EnemyInfoCasual!H102</f>
        <v>1440</v>
      </c>
      <c r="W112" s="16">
        <f>T112*PlayerInfo!$B$11*1.2*1.5*EnemyInfoCasual!H102</f>
        <v>2160</v>
      </c>
      <c r="X112" s="16">
        <f t="shared" si="17"/>
        <v>1251.449316</v>
      </c>
      <c r="Y112" s="16">
        <f t="shared" si="18"/>
        <v>2035.2274560000003</v>
      </c>
    </row>
    <row r="113" spans="1:25">
      <c r="A113" s="4" t="s">
        <v>144</v>
      </c>
      <c r="B113">
        <f>EnemyInfoCasual!E103</f>
        <v>4430</v>
      </c>
      <c r="C113">
        <f>(B113+(IF(EnemyInfoCasual!I103=1,PlayerInfo!$B$5,0)))*(PlayerInfo!$B$1)*(EnemyInfoCasual!L103+1)</f>
        <v>7176.6</v>
      </c>
      <c r="D113">
        <f>(B113+(IF(EnemyInfoCasual!I103=1,PlayerInfo!$B$5,0))+PlayerInfo!$B$6)*(PlayerInfo!$B$1)*(EnemyInfoCasual!L103+1)*EnemyInfoCasual!H103</f>
        <v>7176.6</v>
      </c>
      <c r="E113">
        <f>(B113+(IF(EnemyInfoCasual!I103=1,PlayerInfo!$B$5,0))+PlayerInfo!$B$6+PlayerInfo!$B$7)*(PlayerInfo!$B$1)*(EnemyInfoCasual!L103+1)*1.2*EnemyInfoCasual!H103</f>
        <v>8611.92</v>
      </c>
      <c r="F113" s="13">
        <f t="shared" si="10"/>
        <v>5.681818181818182E-3</v>
      </c>
      <c r="G113" s="13">
        <f>MIN((($B$4+(IF(EnemyInfoCasual!$C103=1,0.05,0))-($B$4*(IF(EnemyInfoCasual!$C103=1,0.05,0))))*PlayerInfo!$B$3)*EnemyInfoCasual!H103,1)</f>
        <v>0.157</v>
      </c>
      <c r="H113" s="13">
        <f>MIN((($B$5+(IF(EnemyInfoCasual!$C103=1,0.005,0))-($B$5*(IF(EnemyInfoCasual!$C103=1,0.005,0)))))*PlayerInfo!$B$4*EnemyInfoCasual!H103,1)</f>
        <v>1.1990000000000001E-2</v>
      </c>
      <c r="I113" s="13">
        <f>MIN((($B$6+(IF(EnemyInfoCasual!$C103=1,0.005,0))-($B$6*(IF(EnemyInfoCasual!$C103=1,0.005,0)))))*PlayerInfo!$B$4*EnemyInfoCasual!H103,1)</f>
        <v>2.9899999999999999E-2</v>
      </c>
      <c r="J113" s="13">
        <f t="shared" si="11"/>
        <v>0.83289243000000002</v>
      </c>
      <c r="K113" s="14">
        <f t="shared" si="12"/>
        <v>0.81779429999999997</v>
      </c>
      <c r="L113" s="16">
        <f t="shared" si="13"/>
        <v>7207.3189339380006</v>
      </c>
      <c r="M113" s="16">
        <f t="shared" si="14"/>
        <v>9429.1667357940005</v>
      </c>
      <c r="N113" s="16">
        <f>EnemyInfoCasual!F103</f>
        <v>1310</v>
      </c>
      <c r="O113" s="16">
        <f>N113*PlayerInfo!$B$10</f>
        <v>1310</v>
      </c>
      <c r="P113" s="16">
        <f>N113*PlayerInfo!$B$10*1.2*EnemyInfoCasual!H103</f>
        <v>1572</v>
      </c>
      <c r="Q113" s="16">
        <f>N113*PlayerInfo!$B$10*1.2*1.5*EnemyInfoCasual!H103</f>
        <v>2358</v>
      </c>
      <c r="R113" s="16">
        <f t="shared" si="15"/>
        <v>1366.1655033000002</v>
      </c>
      <c r="S113" s="16">
        <f t="shared" si="16"/>
        <v>2221.7899728000007</v>
      </c>
      <c r="T113" s="16">
        <f>EnemyInfoCasual!G103</f>
        <v>1200</v>
      </c>
      <c r="U113" s="16">
        <f>T113*PlayerInfo!$B$11</f>
        <v>1200</v>
      </c>
      <c r="V113" s="16">
        <f>T113*PlayerInfo!$B$11*1.2*EnemyInfoCasual!H103</f>
        <v>1440</v>
      </c>
      <c r="W113" s="16">
        <f>T113*PlayerInfo!$B$11*1.2*1.5*EnemyInfoCasual!H103</f>
        <v>2160</v>
      </c>
      <c r="X113" s="16">
        <f t="shared" si="17"/>
        <v>1251.449316</v>
      </c>
      <c r="Y113" s="16">
        <f t="shared" si="18"/>
        <v>2035.2274560000003</v>
      </c>
    </row>
    <row r="114" spans="1:25">
      <c r="A114" s="4" t="s">
        <v>145</v>
      </c>
      <c r="B114">
        <f>EnemyInfoCasual!E104</f>
        <v>4490</v>
      </c>
      <c r="C114">
        <f>(B114+(IF(EnemyInfoCasual!I104=1,PlayerInfo!$B$5,0)))*(PlayerInfo!$B$1)*(EnemyInfoCasual!L104+1)</f>
        <v>7273.8</v>
      </c>
      <c r="D114">
        <f>(B114+(IF(EnemyInfoCasual!I104=1,PlayerInfo!$B$5,0))+PlayerInfo!$B$6)*(PlayerInfo!$B$1)*(EnemyInfoCasual!L104+1)*EnemyInfoCasual!H104</f>
        <v>7273.8</v>
      </c>
      <c r="E114">
        <f>(B114+(IF(EnemyInfoCasual!I104=1,PlayerInfo!$B$5,0))+PlayerInfo!$B$6+PlayerInfo!$B$7)*(PlayerInfo!$B$1)*(EnemyInfoCasual!L104+1)*1.2*EnemyInfoCasual!H104</f>
        <v>8728.56</v>
      </c>
      <c r="F114" s="13">
        <f t="shared" si="10"/>
        <v>5.681818181818182E-3</v>
      </c>
      <c r="G114" s="13">
        <f>MIN((($B$4+(IF(EnemyInfoCasual!$C104=1,0.05,0))-($B$4*(IF(EnemyInfoCasual!$C104=1,0.05,0))))*PlayerInfo!$B$3)*EnemyInfoCasual!H104,1)</f>
        <v>0.157</v>
      </c>
      <c r="H114" s="13">
        <f>MIN((($B$5+(IF(EnemyInfoCasual!$C104=1,0.005,0))-($B$5*(IF(EnemyInfoCasual!$C104=1,0.005,0)))))*PlayerInfo!$B$4*EnemyInfoCasual!H104,1)</f>
        <v>1.1990000000000001E-2</v>
      </c>
      <c r="I114" s="13">
        <f>MIN((($B$6+(IF(EnemyInfoCasual!$C104=1,0.005,0))-($B$6*(IF(EnemyInfoCasual!$C104=1,0.005,0)))))*PlayerInfo!$B$4*EnemyInfoCasual!H104,1)</f>
        <v>2.9899999999999999E-2</v>
      </c>
      <c r="J114" s="13">
        <f t="shared" si="11"/>
        <v>0.83289243000000002</v>
      </c>
      <c r="K114" s="14">
        <f t="shared" si="12"/>
        <v>0.81779429999999997</v>
      </c>
      <c r="L114" s="16">
        <f t="shared" si="13"/>
        <v>7304.9349917340005</v>
      </c>
      <c r="M114" s="16">
        <f t="shared" si="14"/>
        <v>9556.875540342</v>
      </c>
      <c r="N114" s="16">
        <f>EnemyInfoCasual!F104</f>
        <v>1320</v>
      </c>
      <c r="O114" s="16">
        <f>N114*PlayerInfo!$B$10</f>
        <v>1320</v>
      </c>
      <c r="P114" s="16">
        <f>N114*PlayerInfo!$B$10*1.2*EnemyInfoCasual!H104</f>
        <v>1584</v>
      </c>
      <c r="Q114" s="16">
        <f>N114*PlayerInfo!$B$10*1.2*1.5*EnemyInfoCasual!H104</f>
        <v>2376</v>
      </c>
      <c r="R114" s="16">
        <f t="shared" si="15"/>
        <v>1376.5942475999998</v>
      </c>
      <c r="S114" s="16">
        <f t="shared" si="16"/>
        <v>2238.7502016000003</v>
      </c>
      <c r="T114" s="16">
        <f>EnemyInfoCasual!G104</f>
        <v>1200</v>
      </c>
      <c r="U114" s="16">
        <f>T114*PlayerInfo!$B$11</f>
        <v>1200</v>
      </c>
      <c r="V114" s="16">
        <f>T114*PlayerInfo!$B$11*1.2*EnemyInfoCasual!H104</f>
        <v>1440</v>
      </c>
      <c r="W114" s="16">
        <f>T114*PlayerInfo!$B$11*1.2*1.5*EnemyInfoCasual!H104</f>
        <v>2160</v>
      </c>
      <c r="X114" s="16">
        <f t="shared" si="17"/>
        <v>1251.449316</v>
      </c>
      <c r="Y114" s="16">
        <f t="shared" si="18"/>
        <v>2035.2274560000003</v>
      </c>
    </row>
    <row r="115" spans="1:25">
      <c r="A115" s="4" t="s">
        <v>147</v>
      </c>
      <c r="B115">
        <f>EnemyInfoCasual!E105</f>
        <v>4540</v>
      </c>
      <c r="C115">
        <f>(B115+(IF(EnemyInfoCasual!I105=1,PlayerInfo!$B$5,0)))*(PlayerInfo!$B$1)*(EnemyInfoCasual!L105+1)</f>
        <v>7354.8</v>
      </c>
      <c r="D115">
        <f>(B115+(IF(EnemyInfoCasual!I105=1,PlayerInfo!$B$5,0))+PlayerInfo!$B$6)*(PlayerInfo!$B$1)*(EnemyInfoCasual!L105+1)*EnemyInfoCasual!H105</f>
        <v>7354.8</v>
      </c>
      <c r="E115">
        <f>(B115+(IF(EnemyInfoCasual!I105=1,PlayerInfo!$B$5,0))+PlayerInfo!$B$6+PlayerInfo!$B$7)*(PlayerInfo!$B$1)*(EnemyInfoCasual!L105+1)*1.2*EnemyInfoCasual!H105</f>
        <v>8825.76</v>
      </c>
      <c r="F115" s="13">
        <f t="shared" si="10"/>
        <v>5.681818181818182E-3</v>
      </c>
      <c r="G115" s="13">
        <f>MIN((($B$4+(IF(EnemyInfoCasual!$C105=1,0.05,0))-($B$4*(IF(EnemyInfoCasual!$C105=1,0.05,0))))*PlayerInfo!$B$3)*EnemyInfoCasual!H105,1)</f>
        <v>0.157</v>
      </c>
      <c r="H115" s="13">
        <f>MIN((($B$5+(IF(EnemyInfoCasual!$C105=1,0.005,0))-($B$5*(IF(EnemyInfoCasual!$C105=1,0.005,0)))))*PlayerInfo!$B$4*EnemyInfoCasual!H105,1)</f>
        <v>1.1990000000000001E-2</v>
      </c>
      <c r="I115" s="13">
        <f>MIN((($B$6+(IF(EnemyInfoCasual!$C105=1,0.005,0))-($B$6*(IF(EnemyInfoCasual!$C105=1,0.005,0)))))*PlayerInfo!$B$4*EnemyInfoCasual!H105,1)</f>
        <v>2.9899999999999999E-2</v>
      </c>
      <c r="J115" s="13">
        <f t="shared" si="11"/>
        <v>0.83289243000000002</v>
      </c>
      <c r="K115" s="14">
        <f t="shared" si="12"/>
        <v>0.81779429999999997</v>
      </c>
      <c r="L115" s="16">
        <f t="shared" si="13"/>
        <v>7386.2817065640002</v>
      </c>
      <c r="M115" s="16">
        <f t="shared" si="14"/>
        <v>9663.2995441319999</v>
      </c>
      <c r="N115" s="16">
        <f>EnemyInfoCasual!F105</f>
        <v>1340</v>
      </c>
      <c r="O115" s="16">
        <f>N115*PlayerInfo!$B$10</f>
        <v>1340</v>
      </c>
      <c r="P115" s="16">
        <f>N115*PlayerInfo!$B$10*1.2*EnemyInfoCasual!H105</f>
        <v>1608</v>
      </c>
      <c r="Q115" s="16">
        <f>N115*PlayerInfo!$B$10*1.2*1.5*EnemyInfoCasual!H105</f>
        <v>2412</v>
      </c>
      <c r="R115" s="16">
        <f t="shared" si="15"/>
        <v>1397.4517361999999</v>
      </c>
      <c r="S115" s="16">
        <f t="shared" si="16"/>
        <v>2272.6706592</v>
      </c>
      <c r="T115" s="16">
        <f>EnemyInfoCasual!G105</f>
        <v>1200</v>
      </c>
      <c r="U115" s="16">
        <f>T115*PlayerInfo!$B$11</f>
        <v>1200</v>
      </c>
      <c r="V115" s="16">
        <f>T115*PlayerInfo!$B$11*1.2*EnemyInfoCasual!H105</f>
        <v>1440</v>
      </c>
      <c r="W115" s="16">
        <f>T115*PlayerInfo!$B$11*1.2*1.5*EnemyInfoCasual!H105</f>
        <v>2160</v>
      </c>
      <c r="X115" s="16">
        <f t="shared" si="17"/>
        <v>1251.449316</v>
      </c>
      <c r="Y115" s="16">
        <f t="shared" si="18"/>
        <v>2035.2274560000003</v>
      </c>
    </row>
    <row r="116" spans="1:25">
      <c r="A116" s="4" t="s">
        <v>150</v>
      </c>
      <c r="B116">
        <f>EnemyInfoCasual!E106</f>
        <v>4600</v>
      </c>
      <c r="C116">
        <f>(B116+(IF(EnemyInfoCasual!I106=1,PlayerInfo!$B$5,0)))*(PlayerInfo!$B$1)*(EnemyInfoCasual!L106+1)</f>
        <v>7452.0000000000009</v>
      </c>
      <c r="D116">
        <f>(B116+(IF(EnemyInfoCasual!I106=1,PlayerInfo!$B$5,0))+PlayerInfo!$B$6)*(PlayerInfo!$B$1)*(EnemyInfoCasual!L106+1)*EnemyInfoCasual!H106</f>
        <v>7452.0000000000009</v>
      </c>
      <c r="E116">
        <f>(B116+(IF(EnemyInfoCasual!I106=1,PlayerInfo!$B$5,0))+PlayerInfo!$B$6+PlayerInfo!$B$7)*(PlayerInfo!$B$1)*(EnemyInfoCasual!L106+1)*1.2*EnemyInfoCasual!H106</f>
        <v>8942.4000000000015</v>
      </c>
      <c r="F116" s="13">
        <f t="shared" si="10"/>
        <v>5.681818181818182E-3</v>
      </c>
      <c r="G116" s="13">
        <f>MIN((($B$4+(IF(EnemyInfoCasual!$C106=1,0.05,0))-($B$4*(IF(EnemyInfoCasual!$C106=1,0.05,0))))*PlayerInfo!$B$3)*EnemyInfoCasual!H106,1)</f>
        <v>0.157</v>
      </c>
      <c r="H116" s="13">
        <f>MIN((($B$5+(IF(EnemyInfoCasual!$C106=1,0.005,0))-($B$5*(IF(EnemyInfoCasual!$C106=1,0.005,0)))))*PlayerInfo!$B$4*EnemyInfoCasual!H106,1)</f>
        <v>1.1990000000000001E-2</v>
      </c>
      <c r="I116" s="13">
        <f>MIN((($B$6+(IF(EnemyInfoCasual!$C106=1,0.005,0))-($B$6*(IF(EnemyInfoCasual!$C106=1,0.005,0)))))*PlayerInfo!$B$4*EnemyInfoCasual!H106,1)</f>
        <v>2.9899999999999999E-2</v>
      </c>
      <c r="J116" s="13">
        <f t="shared" si="11"/>
        <v>0.83289243000000002</v>
      </c>
      <c r="K116" s="14">
        <f t="shared" si="12"/>
        <v>0.81779429999999997</v>
      </c>
      <c r="L116" s="16">
        <f t="shared" si="13"/>
        <v>7483.897764360001</v>
      </c>
      <c r="M116" s="16">
        <f t="shared" si="14"/>
        <v>9791.0083486800013</v>
      </c>
      <c r="N116" s="16">
        <f>EnemyInfoCasual!F106</f>
        <v>1360</v>
      </c>
      <c r="O116" s="16">
        <f>N116*PlayerInfo!$B$10</f>
        <v>1360</v>
      </c>
      <c r="P116" s="16">
        <f>N116*PlayerInfo!$B$10*1.2*EnemyInfoCasual!H106</f>
        <v>1632</v>
      </c>
      <c r="Q116" s="16">
        <f>N116*PlayerInfo!$B$10*1.2*1.5*EnemyInfoCasual!H106</f>
        <v>2448</v>
      </c>
      <c r="R116" s="16">
        <f t="shared" si="15"/>
        <v>1418.3092247999998</v>
      </c>
      <c r="S116" s="16">
        <f t="shared" si="16"/>
        <v>2306.5911167999998</v>
      </c>
      <c r="T116" s="16">
        <f>EnemyInfoCasual!G106</f>
        <v>1300</v>
      </c>
      <c r="U116" s="16">
        <f>T116*PlayerInfo!$B$11</f>
        <v>1300</v>
      </c>
      <c r="V116" s="16">
        <f>T116*PlayerInfo!$B$11*1.2*EnemyInfoCasual!H106</f>
        <v>1560</v>
      </c>
      <c r="W116" s="16">
        <f>T116*PlayerInfo!$B$11*1.2*1.5*EnemyInfoCasual!H106</f>
        <v>2340</v>
      </c>
      <c r="X116" s="16">
        <f t="shared" si="17"/>
        <v>1355.7367589999999</v>
      </c>
      <c r="Y116" s="16">
        <f t="shared" si="18"/>
        <v>2204.8297440000001</v>
      </c>
    </row>
    <row r="117" spans="1:25">
      <c r="A117" s="4" t="s">
        <v>151</v>
      </c>
      <c r="B117">
        <f>EnemyInfoCasual!E107</f>
        <v>4660</v>
      </c>
      <c r="C117">
        <f>(B117+(IF(EnemyInfoCasual!I107=1,PlayerInfo!$B$5,0)))*(PlayerInfo!$B$1)*(EnemyInfoCasual!L107+1)</f>
        <v>7549.2000000000007</v>
      </c>
      <c r="D117">
        <f>(B117+(IF(EnemyInfoCasual!I107=1,PlayerInfo!$B$5,0))+PlayerInfo!$B$6)*(PlayerInfo!$B$1)*(EnemyInfoCasual!L107+1)*EnemyInfoCasual!H107</f>
        <v>7549.2000000000007</v>
      </c>
      <c r="E117">
        <f>(B117+(IF(EnemyInfoCasual!I107=1,PlayerInfo!$B$5,0))+PlayerInfo!$B$6+PlayerInfo!$B$7)*(PlayerInfo!$B$1)*(EnemyInfoCasual!L107+1)*1.2*EnemyInfoCasual!H107</f>
        <v>9059.0400000000009</v>
      </c>
      <c r="F117" s="13">
        <f t="shared" si="10"/>
        <v>5.681818181818182E-3</v>
      </c>
      <c r="G117" s="13">
        <f>MIN((($B$4+(IF(EnemyInfoCasual!$C107=1,0.05,0))-($B$4*(IF(EnemyInfoCasual!$C107=1,0.05,0))))*PlayerInfo!$B$3)*EnemyInfoCasual!H107,1)</f>
        <v>0.157</v>
      </c>
      <c r="H117" s="13">
        <f>MIN((($B$5+(IF(EnemyInfoCasual!$C107=1,0.005,0))-($B$5*(IF(EnemyInfoCasual!$C107=1,0.005,0)))))*PlayerInfo!$B$4*EnemyInfoCasual!H107,1)</f>
        <v>1.1990000000000001E-2</v>
      </c>
      <c r="I117" s="13">
        <f>MIN((($B$6+(IF(EnemyInfoCasual!$C107=1,0.005,0))-($B$6*(IF(EnemyInfoCasual!$C107=1,0.005,0)))))*PlayerInfo!$B$4*EnemyInfoCasual!H107,1)</f>
        <v>2.9899999999999999E-2</v>
      </c>
      <c r="J117" s="13">
        <f t="shared" si="11"/>
        <v>0.83289243000000002</v>
      </c>
      <c r="K117" s="14">
        <f t="shared" si="12"/>
        <v>0.81779429999999997</v>
      </c>
      <c r="L117" s="16">
        <f t="shared" si="13"/>
        <v>7581.513822156001</v>
      </c>
      <c r="M117" s="16">
        <f t="shared" si="14"/>
        <v>9918.7171532280008</v>
      </c>
      <c r="N117" s="16">
        <f>EnemyInfoCasual!F107</f>
        <v>1380</v>
      </c>
      <c r="O117" s="16">
        <f>N117*PlayerInfo!$B$10</f>
        <v>1380</v>
      </c>
      <c r="P117" s="16">
        <f>N117*PlayerInfo!$B$10*1.2*EnemyInfoCasual!H107</f>
        <v>1656</v>
      </c>
      <c r="Q117" s="16">
        <f>N117*PlayerInfo!$B$10*1.2*1.5*EnemyInfoCasual!H107</f>
        <v>2484</v>
      </c>
      <c r="R117" s="16">
        <f t="shared" si="15"/>
        <v>1439.1667133999999</v>
      </c>
      <c r="S117" s="16">
        <f t="shared" si="16"/>
        <v>2340.5115744</v>
      </c>
      <c r="T117" s="16">
        <f>EnemyInfoCasual!G107</f>
        <v>1300</v>
      </c>
      <c r="U117" s="16">
        <f>T117*PlayerInfo!$B$11</f>
        <v>1300</v>
      </c>
      <c r="V117" s="16">
        <f>T117*PlayerInfo!$B$11*1.2*EnemyInfoCasual!H107</f>
        <v>1560</v>
      </c>
      <c r="W117" s="16">
        <f>T117*PlayerInfo!$B$11*1.2*1.5*EnemyInfoCasual!H107</f>
        <v>2340</v>
      </c>
      <c r="X117" s="16">
        <f t="shared" si="17"/>
        <v>1355.7367589999999</v>
      </c>
      <c r="Y117" s="16">
        <f t="shared" si="18"/>
        <v>2204.8297440000001</v>
      </c>
    </row>
    <row r="118" spans="1:25">
      <c r="A118" s="4" t="s">
        <v>152</v>
      </c>
      <c r="B118">
        <f>EnemyInfoCasual!E108</f>
        <v>4710</v>
      </c>
      <c r="C118">
        <f>(B118+(IF(EnemyInfoCasual!I108=1,PlayerInfo!$B$5,0)))*(PlayerInfo!$B$1)*(EnemyInfoCasual!L108+1)</f>
        <v>7630.2000000000007</v>
      </c>
      <c r="D118">
        <f>(B118+(IF(EnemyInfoCasual!I108=1,PlayerInfo!$B$5,0))+PlayerInfo!$B$6)*(PlayerInfo!$B$1)*(EnemyInfoCasual!L108+1)*EnemyInfoCasual!H108</f>
        <v>7630.2000000000007</v>
      </c>
      <c r="E118">
        <f>(B118+(IF(EnemyInfoCasual!I108=1,PlayerInfo!$B$5,0))+PlayerInfo!$B$6+PlayerInfo!$B$7)*(PlayerInfo!$B$1)*(EnemyInfoCasual!L108+1)*1.2*EnemyInfoCasual!H108</f>
        <v>9156.24</v>
      </c>
      <c r="F118" s="13">
        <f t="shared" si="10"/>
        <v>5.681818181818182E-3</v>
      </c>
      <c r="G118" s="13">
        <f>MIN((($B$4+(IF(EnemyInfoCasual!$C108=1,0.05,0))-($B$4*(IF(EnemyInfoCasual!$C108=1,0.05,0))))*PlayerInfo!$B$3)*EnemyInfoCasual!H108,1)</f>
        <v>0.157</v>
      </c>
      <c r="H118" s="13">
        <f>MIN((($B$5+(IF(EnemyInfoCasual!$C108=1,0.005,0))-($B$5*(IF(EnemyInfoCasual!$C108=1,0.005,0)))))*PlayerInfo!$B$4*EnemyInfoCasual!H108,1)</f>
        <v>1.1990000000000001E-2</v>
      </c>
      <c r="I118" s="13">
        <f>MIN((($B$6+(IF(EnemyInfoCasual!$C108=1,0.005,0))-($B$6*(IF(EnemyInfoCasual!$C108=1,0.005,0)))))*PlayerInfo!$B$4*EnemyInfoCasual!H108,1)</f>
        <v>2.9899999999999999E-2</v>
      </c>
      <c r="J118" s="13">
        <f t="shared" si="11"/>
        <v>0.83289243000000002</v>
      </c>
      <c r="K118" s="14">
        <f t="shared" si="12"/>
        <v>0.81779429999999997</v>
      </c>
      <c r="L118" s="16">
        <f t="shared" si="13"/>
        <v>7662.8605369860015</v>
      </c>
      <c r="M118" s="16">
        <f t="shared" si="14"/>
        <v>10025.141157018001</v>
      </c>
      <c r="N118" s="16">
        <f>EnemyInfoCasual!F108</f>
        <v>1390</v>
      </c>
      <c r="O118" s="16">
        <f>N118*PlayerInfo!$B$10</f>
        <v>1390</v>
      </c>
      <c r="P118" s="16">
        <f>N118*PlayerInfo!$B$10*1.2*EnemyInfoCasual!H108</f>
        <v>1668</v>
      </c>
      <c r="Q118" s="16">
        <f>N118*PlayerInfo!$B$10*1.2*1.5*EnemyInfoCasual!H108</f>
        <v>2502</v>
      </c>
      <c r="R118" s="16">
        <f t="shared" si="15"/>
        <v>1449.5954577</v>
      </c>
      <c r="S118" s="16">
        <f t="shared" si="16"/>
        <v>2357.4718032000001</v>
      </c>
      <c r="T118" s="16">
        <f>EnemyInfoCasual!G108</f>
        <v>1300</v>
      </c>
      <c r="U118" s="16">
        <f>T118*PlayerInfo!$B$11</f>
        <v>1300</v>
      </c>
      <c r="V118" s="16">
        <f>T118*PlayerInfo!$B$11*1.2*EnemyInfoCasual!H108</f>
        <v>1560</v>
      </c>
      <c r="W118" s="16">
        <f>T118*PlayerInfo!$B$11*1.2*1.5*EnemyInfoCasual!H108</f>
        <v>2340</v>
      </c>
      <c r="X118" s="16">
        <f t="shared" si="17"/>
        <v>1355.7367589999999</v>
      </c>
      <c r="Y118" s="16">
        <f t="shared" si="18"/>
        <v>2204.8297440000001</v>
      </c>
    </row>
    <row r="119" spans="1:25">
      <c r="A119" s="4" t="s">
        <v>153</v>
      </c>
      <c r="B119">
        <f>EnemyInfoCasual!E109</f>
        <v>4770</v>
      </c>
      <c r="C119">
        <f>(B119+(IF(EnemyInfoCasual!I109=1,PlayerInfo!$B$5,0)))*(PlayerInfo!$B$1)*(EnemyInfoCasual!L109+1)</f>
        <v>7727.4000000000005</v>
      </c>
      <c r="D119">
        <f>(B119+(IF(EnemyInfoCasual!I109=1,PlayerInfo!$B$5,0))+PlayerInfo!$B$6)*(PlayerInfo!$B$1)*(EnemyInfoCasual!L109+1)*EnemyInfoCasual!H109</f>
        <v>7727.4000000000005</v>
      </c>
      <c r="E119">
        <f>(B119+(IF(EnemyInfoCasual!I109=1,PlayerInfo!$B$5,0))+PlayerInfo!$B$6+PlayerInfo!$B$7)*(PlayerInfo!$B$1)*(EnemyInfoCasual!L109+1)*1.2*EnemyInfoCasual!H109</f>
        <v>9272.880000000001</v>
      </c>
      <c r="F119" s="13">
        <f t="shared" si="10"/>
        <v>5.681818181818182E-3</v>
      </c>
      <c r="G119" s="13">
        <f>MIN((($B$4+(IF(EnemyInfoCasual!$C109=1,0.05,0))-($B$4*(IF(EnemyInfoCasual!$C109=1,0.05,0))))*PlayerInfo!$B$3)*EnemyInfoCasual!H109,1)</f>
        <v>0.157</v>
      </c>
      <c r="H119" s="13">
        <f>MIN((($B$5+(IF(EnemyInfoCasual!$C109=1,0.005,0))-($B$5*(IF(EnemyInfoCasual!$C109=1,0.005,0)))))*PlayerInfo!$B$4*EnemyInfoCasual!H109,1)</f>
        <v>1.1990000000000001E-2</v>
      </c>
      <c r="I119" s="13">
        <f>MIN((($B$6+(IF(EnemyInfoCasual!$C109=1,0.005,0))-($B$6*(IF(EnemyInfoCasual!$C109=1,0.005,0)))))*PlayerInfo!$B$4*EnemyInfoCasual!H109,1)</f>
        <v>2.9899999999999999E-2</v>
      </c>
      <c r="J119" s="13">
        <f t="shared" si="11"/>
        <v>0.83289243000000002</v>
      </c>
      <c r="K119" s="14">
        <f t="shared" si="12"/>
        <v>0.81779429999999997</v>
      </c>
      <c r="L119" s="16">
        <f t="shared" si="13"/>
        <v>7760.4765947819997</v>
      </c>
      <c r="M119" s="16">
        <f t="shared" si="14"/>
        <v>10152.849961566</v>
      </c>
      <c r="N119" s="16">
        <f>EnemyInfoCasual!F109</f>
        <v>1410</v>
      </c>
      <c r="O119" s="16">
        <f>N119*PlayerInfo!$B$10</f>
        <v>1410</v>
      </c>
      <c r="P119" s="16">
        <f>N119*PlayerInfo!$B$10*1.2*EnemyInfoCasual!H109</f>
        <v>1692</v>
      </c>
      <c r="Q119" s="16">
        <f>N119*PlayerInfo!$B$10*1.2*1.5*EnemyInfoCasual!H109</f>
        <v>2538</v>
      </c>
      <c r="R119" s="16">
        <f t="shared" si="15"/>
        <v>1470.4529463000001</v>
      </c>
      <c r="S119" s="16">
        <f t="shared" si="16"/>
        <v>2391.3922607999998</v>
      </c>
      <c r="T119" s="16">
        <f>EnemyInfoCasual!G109</f>
        <v>1300</v>
      </c>
      <c r="U119" s="16">
        <f>T119*PlayerInfo!$B$11</f>
        <v>1300</v>
      </c>
      <c r="V119" s="16">
        <f>T119*PlayerInfo!$B$11*1.2*EnemyInfoCasual!H109</f>
        <v>1560</v>
      </c>
      <c r="W119" s="16">
        <f>T119*PlayerInfo!$B$11*1.2*1.5*EnemyInfoCasual!H109</f>
        <v>2340</v>
      </c>
      <c r="X119" s="16">
        <f t="shared" si="17"/>
        <v>1355.7367589999999</v>
      </c>
      <c r="Y119" s="16">
        <f t="shared" si="18"/>
        <v>2204.8297440000001</v>
      </c>
    </row>
    <row r="120" spans="1:25">
      <c r="A120" s="4" t="s">
        <v>155</v>
      </c>
      <c r="B120">
        <f>EnemyInfoCasual!E110</f>
        <v>4820</v>
      </c>
      <c r="C120">
        <f>(B120+(IF(EnemyInfoCasual!I110=1,PlayerInfo!$B$5,0)))*(PlayerInfo!$B$1)*(EnemyInfoCasual!L110+1)</f>
        <v>7808.4000000000005</v>
      </c>
      <c r="D120">
        <f>(B120+(IF(EnemyInfoCasual!I110=1,PlayerInfo!$B$5,0))+PlayerInfo!$B$6)*(PlayerInfo!$B$1)*(EnemyInfoCasual!L110+1)*EnemyInfoCasual!H110</f>
        <v>7808.4000000000005</v>
      </c>
      <c r="E120">
        <f>(B120+(IF(EnemyInfoCasual!I110=1,PlayerInfo!$B$5,0))+PlayerInfo!$B$6+PlayerInfo!$B$7)*(PlayerInfo!$B$1)*(EnemyInfoCasual!L110+1)*1.2*EnemyInfoCasual!H110</f>
        <v>9370.08</v>
      </c>
      <c r="F120" s="13">
        <f t="shared" si="10"/>
        <v>5.681818181818182E-3</v>
      </c>
      <c r="G120" s="13">
        <f>MIN((($B$4+(IF(EnemyInfoCasual!$C110=1,0.05,0))-($B$4*(IF(EnemyInfoCasual!$C110=1,0.05,0))))*PlayerInfo!$B$3)*EnemyInfoCasual!H110,1)</f>
        <v>0.157</v>
      </c>
      <c r="H120" s="13">
        <f>MIN((($B$5+(IF(EnemyInfoCasual!$C110=1,0.005,0))-($B$5*(IF(EnemyInfoCasual!$C110=1,0.005,0)))))*PlayerInfo!$B$4*EnemyInfoCasual!H110,1)</f>
        <v>1.1990000000000001E-2</v>
      </c>
      <c r="I120" s="13">
        <f>MIN((($B$6+(IF(EnemyInfoCasual!$C110=1,0.005,0))-($B$6*(IF(EnemyInfoCasual!$C110=1,0.005,0)))))*PlayerInfo!$B$4*EnemyInfoCasual!H110,1)</f>
        <v>2.9899999999999999E-2</v>
      </c>
      <c r="J120" s="13">
        <f t="shared" si="11"/>
        <v>0.83289243000000002</v>
      </c>
      <c r="K120" s="14">
        <f t="shared" si="12"/>
        <v>0.81779429999999997</v>
      </c>
      <c r="L120" s="16">
        <f t="shared" si="13"/>
        <v>7841.8233096120011</v>
      </c>
      <c r="M120" s="16">
        <f t="shared" si="14"/>
        <v>10259.273965356</v>
      </c>
      <c r="N120" s="16">
        <f>EnemyInfoCasual!F110</f>
        <v>1430</v>
      </c>
      <c r="O120" s="16">
        <f>N120*PlayerInfo!$B$10</f>
        <v>1430</v>
      </c>
      <c r="P120" s="16">
        <f>N120*PlayerInfo!$B$10*1.2*EnemyInfoCasual!H110</f>
        <v>1716</v>
      </c>
      <c r="Q120" s="16">
        <f>N120*PlayerInfo!$B$10*1.2*1.5*EnemyInfoCasual!H110</f>
        <v>2574</v>
      </c>
      <c r="R120" s="16">
        <f t="shared" si="15"/>
        <v>1491.3104349000002</v>
      </c>
      <c r="S120" s="16">
        <f t="shared" si="16"/>
        <v>2425.3127184</v>
      </c>
      <c r="T120" s="16">
        <f>EnemyInfoCasual!G110</f>
        <v>1400</v>
      </c>
      <c r="U120" s="16">
        <f>T120*PlayerInfo!$B$11</f>
        <v>1400</v>
      </c>
      <c r="V120" s="16">
        <f>T120*PlayerInfo!$B$11*1.2*EnemyInfoCasual!H110</f>
        <v>1680</v>
      </c>
      <c r="W120" s="16">
        <f>T120*PlayerInfo!$B$11*1.2*1.5*EnemyInfoCasual!H110</f>
        <v>2520</v>
      </c>
      <c r="X120" s="16">
        <f t="shared" si="17"/>
        <v>1460.0242020000001</v>
      </c>
      <c r="Y120" s="16">
        <f t="shared" si="18"/>
        <v>2374.4320320000002</v>
      </c>
    </row>
    <row r="121" spans="1:25">
      <c r="A121" s="4" t="s">
        <v>156</v>
      </c>
      <c r="B121">
        <f>EnemyInfoCasual!E111</f>
        <v>4880</v>
      </c>
      <c r="C121">
        <f>(B121+(IF(EnemyInfoCasual!I111=1,PlayerInfo!$B$5,0)))*(PlayerInfo!$B$1)*(EnemyInfoCasual!L111+1)</f>
        <v>7905.6</v>
      </c>
      <c r="D121">
        <f>(B121+(IF(EnemyInfoCasual!I111=1,PlayerInfo!$B$5,0))+PlayerInfo!$B$6)*(PlayerInfo!$B$1)*(EnemyInfoCasual!L111+1)*EnemyInfoCasual!H111</f>
        <v>7905.6</v>
      </c>
      <c r="E121">
        <f>(B121+(IF(EnemyInfoCasual!I111=1,PlayerInfo!$B$5,0))+PlayerInfo!$B$6+PlayerInfo!$B$7)*(PlayerInfo!$B$1)*(EnemyInfoCasual!L111+1)*1.2*EnemyInfoCasual!H111</f>
        <v>9486.7199999999993</v>
      </c>
      <c r="F121" s="13">
        <f t="shared" si="10"/>
        <v>5.681818181818182E-3</v>
      </c>
      <c r="G121" s="13">
        <f>MIN((($B$4+(IF(EnemyInfoCasual!$C111=1,0.05,0))-($B$4*(IF(EnemyInfoCasual!$C111=1,0.05,0))))*PlayerInfo!$B$3)*EnemyInfoCasual!H111,1)</f>
        <v>0.157</v>
      </c>
      <c r="H121" s="13">
        <f>MIN((($B$5+(IF(EnemyInfoCasual!$C111=1,0.005,0))-($B$5*(IF(EnemyInfoCasual!$C111=1,0.005,0)))))*PlayerInfo!$B$4*EnemyInfoCasual!H111,1)</f>
        <v>1.1990000000000001E-2</v>
      </c>
      <c r="I121" s="13">
        <f>MIN((($B$6+(IF(EnemyInfoCasual!$C111=1,0.005,0))-($B$6*(IF(EnemyInfoCasual!$C111=1,0.005,0)))))*PlayerInfo!$B$4*EnemyInfoCasual!H111,1)</f>
        <v>2.9899999999999999E-2</v>
      </c>
      <c r="J121" s="13">
        <f t="shared" si="11"/>
        <v>0.83289243000000002</v>
      </c>
      <c r="K121" s="14">
        <f t="shared" si="12"/>
        <v>0.81779429999999997</v>
      </c>
      <c r="L121" s="16">
        <f t="shared" si="13"/>
        <v>7939.4393674080011</v>
      </c>
      <c r="M121" s="16">
        <f t="shared" si="14"/>
        <v>10386.982769904</v>
      </c>
      <c r="N121" s="16">
        <f>EnemyInfoCasual!F111</f>
        <v>1440</v>
      </c>
      <c r="O121" s="16">
        <f>N121*PlayerInfo!$B$10</f>
        <v>1440</v>
      </c>
      <c r="P121" s="16">
        <f>N121*PlayerInfo!$B$10*1.2*EnemyInfoCasual!H111</f>
        <v>1728</v>
      </c>
      <c r="Q121" s="16">
        <f>N121*PlayerInfo!$B$10*1.2*1.5*EnemyInfoCasual!H111</f>
        <v>2592</v>
      </c>
      <c r="R121" s="16">
        <f t="shared" si="15"/>
        <v>1501.7391792000001</v>
      </c>
      <c r="S121" s="16">
        <f t="shared" si="16"/>
        <v>2442.2729472000001</v>
      </c>
      <c r="T121" s="16">
        <f>EnemyInfoCasual!G111</f>
        <v>1400</v>
      </c>
      <c r="U121" s="16">
        <f>T121*PlayerInfo!$B$11</f>
        <v>1400</v>
      </c>
      <c r="V121" s="16">
        <f>T121*PlayerInfo!$B$11*1.2*EnemyInfoCasual!H111</f>
        <v>1680</v>
      </c>
      <c r="W121" s="16">
        <f>T121*PlayerInfo!$B$11*1.2*1.5*EnemyInfoCasual!H111</f>
        <v>2520</v>
      </c>
      <c r="X121" s="16">
        <f t="shared" si="17"/>
        <v>1460.0242020000001</v>
      </c>
      <c r="Y121" s="16">
        <f t="shared" si="18"/>
        <v>2374.4320320000002</v>
      </c>
    </row>
    <row r="122" spans="1:25">
      <c r="A122" s="4" t="s">
        <v>157</v>
      </c>
      <c r="B122">
        <f>EnemyInfoCasual!E112</f>
        <v>4930</v>
      </c>
      <c r="C122">
        <f>(B122+(IF(EnemyInfoCasual!I112=1,PlayerInfo!$B$5,0)))*(PlayerInfo!$B$1)*(EnemyInfoCasual!L112+1)</f>
        <v>7986.6</v>
      </c>
      <c r="D122">
        <f>(B122+(IF(EnemyInfoCasual!I112=1,PlayerInfo!$B$5,0))+PlayerInfo!$B$6)*(PlayerInfo!$B$1)*(EnemyInfoCasual!L112+1)*EnemyInfoCasual!H112</f>
        <v>7986.6</v>
      </c>
      <c r="E122">
        <f>(B122+(IF(EnemyInfoCasual!I112=1,PlayerInfo!$B$5,0))+PlayerInfo!$B$6+PlayerInfo!$B$7)*(PlayerInfo!$B$1)*(EnemyInfoCasual!L112+1)*1.2*EnemyInfoCasual!H112</f>
        <v>9583.92</v>
      </c>
      <c r="F122" s="13">
        <f t="shared" si="10"/>
        <v>5.681818181818182E-3</v>
      </c>
      <c r="G122" s="13">
        <f>MIN((($B$4+(IF(EnemyInfoCasual!$C112=1,0.05,0))-($B$4*(IF(EnemyInfoCasual!$C112=1,0.05,0))))*PlayerInfo!$B$3)*EnemyInfoCasual!H112,1)</f>
        <v>0.157</v>
      </c>
      <c r="H122" s="13">
        <f>MIN((($B$5+(IF(EnemyInfoCasual!$C112=1,0.005,0))-($B$5*(IF(EnemyInfoCasual!$C112=1,0.005,0)))))*PlayerInfo!$B$4*EnemyInfoCasual!H112,1)</f>
        <v>1.1990000000000001E-2</v>
      </c>
      <c r="I122" s="13">
        <f>MIN((($B$6+(IF(EnemyInfoCasual!$C112=1,0.005,0))-($B$6*(IF(EnemyInfoCasual!$C112=1,0.005,0)))))*PlayerInfo!$B$4*EnemyInfoCasual!H112,1)</f>
        <v>2.9899999999999999E-2</v>
      </c>
      <c r="J122" s="13">
        <f t="shared" si="11"/>
        <v>0.83289243000000002</v>
      </c>
      <c r="K122" s="14">
        <f t="shared" si="12"/>
        <v>0.81779429999999997</v>
      </c>
      <c r="L122" s="16">
        <f t="shared" si="13"/>
        <v>8020.7860822380007</v>
      </c>
      <c r="M122" s="16">
        <f t="shared" si="14"/>
        <v>10493.406773694</v>
      </c>
      <c r="N122" s="16">
        <f>EnemyInfoCasual!F112</f>
        <v>1460</v>
      </c>
      <c r="O122" s="16">
        <f>N122*PlayerInfo!$B$10</f>
        <v>1460</v>
      </c>
      <c r="P122" s="16">
        <f>N122*PlayerInfo!$B$10*1.2*EnemyInfoCasual!H112</f>
        <v>1752</v>
      </c>
      <c r="Q122" s="16">
        <f>N122*PlayerInfo!$B$10*1.2*1.5*EnemyInfoCasual!H112</f>
        <v>2628</v>
      </c>
      <c r="R122" s="16">
        <f t="shared" si="15"/>
        <v>1522.5966678000002</v>
      </c>
      <c r="S122" s="16">
        <f t="shared" si="16"/>
        <v>2476.1934048000003</v>
      </c>
      <c r="T122" s="16">
        <f>EnemyInfoCasual!G112</f>
        <v>1400</v>
      </c>
      <c r="U122" s="16">
        <f>T122*PlayerInfo!$B$11</f>
        <v>1400</v>
      </c>
      <c r="V122" s="16">
        <f>T122*PlayerInfo!$B$11*1.2*EnemyInfoCasual!H112</f>
        <v>1680</v>
      </c>
      <c r="W122" s="16">
        <f>T122*PlayerInfo!$B$11*1.2*1.5*EnemyInfoCasual!H112</f>
        <v>2520</v>
      </c>
      <c r="X122" s="16">
        <f t="shared" si="17"/>
        <v>1460.0242020000001</v>
      </c>
      <c r="Y122" s="16">
        <f t="shared" si="18"/>
        <v>2374.4320320000002</v>
      </c>
    </row>
    <row r="123" spans="1:25">
      <c r="A123" s="4" t="s">
        <v>158</v>
      </c>
      <c r="B123">
        <f>EnemyInfoCasual!E113</f>
        <v>4980</v>
      </c>
      <c r="C123">
        <f>(B123+(IF(EnemyInfoCasual!I113=1,PlayerInfo!$B$5,0)))*(PlayerInfo!$B$1)*(EnemyInfoCasual!L113+1)</f>
        <v>8067.6</v>
      </c>
      <c r="D123">
        <f>(B123+(IF(EnemyInfoCasual!I113=1,PlayerInfo!$B$5,0))+PlayerInfo!$B$6)*(PlayerInfo!$B$1)*(EnemyInfoCasual!L113+1)*EnemyInfoCasual!H113</f>
        <v>8067.6</v>
      </c>
      <c r="E123">
        <f>(B123+(IF(EnemyInfoCasual!I113=1,PlayerInfo!$B$5,0))+PlayerInfo!$B$6+PlayerInfo!$B$7)*(PlayerInfo!$B$1)*(EnemyInfoCasual!L113+1)*1.2*EnemyInfoCasual!H113</f>
        <v>9681.1200000000008</v>
      </c>
      <c r="F123" s="13">
        <f t="shared" si="10"/>
        <v>5.681818181818182E-3</v>
      </c>
      <c r="G123" s="13">
        <f>MIN((($B$4+(IF(EnemyInfoCasual!$C113=1,0.05,0))-($B$4*(IF(EnemyInfoCasual!$C113=1,0.05,0))))*PlayerInfo!$B$3)*EnemyInfoCasual!H113,1)</f>
        <v>0.157</v>
      </c>
      <c r="H123" s="13">
        <f>MIN((($B$5+(IF(EnemyInfoCasual!$C113=1,0.005,0))-($B$5*(IF(EnemyInfoCasual!$C113=1,0.005,0)))))*PlayerInfo!$B$4*EnemyInfoCasual!H113,1)</f>
        <v>1.1990000000000001E-2</v>
      </c>
      <c r="I123" s="13">
        <f>MIN((($B$6+(IF(EnemyInfoCasual!$C113=1,0.005,0))-($B$6*(IF(EnemyInfoCasual!$C113=1,0.005,0)))))*PlayerInfo!$B$4*EnemyInfoCasual!H113,1)</f>
        <v>2.9899999999999999E-2</v>
      </c>
      <c r="J123" s="13">
        <f t="shared" si="11"/>
        <v>0.83289243000000002</v>
      </c>
      <c r="K123" s="14">
        <f t="shared" si="12"/>
        <v>0.81779429999999997</v>
      </c>
      <c r="L123" s="16">
        <f t="shared" si="13"/>
        <v>8102.1327970680004</v>
      </c>
      <c r="M123" s="16">
        <f t="shared" si="14"/>
        <v>10599.830777484</v>
      </c>
      <c r="N123" s="16">
        <f>EnemyInfoCasual!F113</f>
        <v>1480</v>
      </c>
      <c r="O123" s="16">
        <f>N123*PlayerInfo!$B$10</f>
        <v>1480</v>
      </c>
      <c r="P123" s="16">
        <f>N123*PlayerInfo!$B$10*1.2*EnemyInfoCasual!H113</f>
        <v>1776</v>
      </c>
      <c r="Q123" s="16">
        <f>N123*PlayerInfo!$B$10*1.2*1.5*EnemyInfoCasual!H113</f>
        <v>2664</v>
      </c>
      <c r="R123" s="16">
        <f t="shared" si="15"/>
        <v>1543.4541563999999</v>
      </c>
      <c r="S123" s="16">
        <f t="shared" si="16"/>
        <v>2510.1138624</v>
      </c>
      <c r="T123" s="16">
        <f>EnemyInfoCasual!G113</f>
        <v>1400</v>
      </c>
      <c r="U123" s="16">
        <f>T123*PlayerInfo!$B$11</f>
        <v>1400</v>
      </c>
      <c r="V123" s="16">
        <f>T123*PlayerInfo!$B$11*1.2*EnemyInfoCasual!H113</f>
        <v>1680</v>
      </c>
      <c r="W123" s="16">
        <f>T123*PlayerInfo!$B$11*1.2*1.5*EnemyInfoCasual!H113</f>
        <v>2520</v>
      </c>
      <c r="X123" s="16">
        <f t="shared" si="17"/>
        <v>1460.0242020000001</v>
      </c>
      <c r="Y123" s="16">
        <f t="shared" si="18"/>
        <v>2374.4320320000002</v>
      </c>
    </row>
    <row r="124" spans="1:25">
      <c r="A124" s="4" t="s">
        <v>160</v>
      </c>
      <c r="B124">
        <f>EnemyInfoCasual!E114</f>
        <v>5040</v>
      </c>
      <c r="C124">
        <f>(B124+(IF(EnemyInfoCasual!I114=1,PlayerInfo!$B$5,0)))*(PlayerInfo!$B$1)*(EnemyInfoCasual!L114+1)</f>
        <v>8164.8</v>
      </c>
      <c r="D124">
        <f>(B124+(IF(EnemyInfoCasual!I114=1,PlayerInfo!$B$5,0))+PlayerInfo!$B$6)*(PlayerInfo!$B$1)*(EnemyInfoCasual!L114+1)*EnemyInfoCasual!H114</f>
        <v>8164.8</v>
      </c>
      <c r="E124">
        <f>(B124+(IF(EnemyInfoCasual!I114=1,PlayerInfo!$B$5,0))+PlayerInfo!$B$6+PlayerInfo!$B$7)*(PlayerInfo!$B$1)*(EnemyInfoCasual!L114+1)*1.2*EnemyInfoCasual!H114</f>
        <v>9797.76</v>
      </c>
      <c r="F124" s="13">
        <f t="shared" si="10"/>
        <v>5.681818181818182E-3</v>
      </c>
      <c r="G124" s="13">
        <f>MIN((($B$4+(IF(EnemyInfoCasual!$C114=1,0.05,0))-($B$4*(IF(EnemyInfoCasual!$C114=1,0.05,0))))*PlayerInfo!$B$3)*EnemyInfoCasual!H114,1)</f>
        <v>0.157</v>
      </c>
      <c r="H124" s="13">
        <f>MIN((($B$5+(IF(EnemyInfoCasual!$C114=1,0.005,0))-($B$5*(IF(EnemyInfoCasual!$C114=1,0.005,0)))))*PlayerInfo!$B$4*EnemyInfoCasual!H114,1)</f>
        <v>1.1990000000000001E-2</v>
      </c>
      <c r="I124" s="13">
        <f>MIN((($B$6+(IF(EnemyInfoCasual!$C114=1,0.005,0))-($B$6*(IF(EnemyInfoCasual!$C114=1,0.005,0)))))*PlayerInfo!$B$4*EnemyInfoCasual!H114,1)</f>
        <v>2.9899999999999999E-2</v>
      </c>
      <c r="J124" s="13">
        <f t="shared" si="11"/>
        <v>0.83289243000000002</v>
      </c>
      <c r="K124" s="14">
        <f t="shared" si="12"/>
        <v>0.81779429999999997</v>
      </c>
      <c r="L124" s="16">
        <f t="shared" si="13"/>
        <v>8199.7488548639994</v>
      </c>
      <c r="M124" s="16">
        <f t="shared" si="14"/>
        <v>10727.539582031999</v>
      </c>
      <c r="N124" s="16">
        <f>EnemyInfoCasual!F114</f>
        <v>1490</v>
      </c>
      <c r="O124" s="16">
        <f>N124*PlayerInfo!$B$10</f>
        <v>1490</v>
      </c>
      <c r="P124" s="16">
        <f>N124*PlayerInfo!$B$10*1.2*EnemyInfoCasual!H114</f>
        <v>1788</v>
      </c>
      <c r="Q124" s="16">
        <f>N124*PlayerInfo!$B$10*1.2*1.5*EnemyInfoCasual!H114</f>
        <v>2682</v>
      </c>
      <c r="R124" s="16">
        <f t="shared" si="15"/>
        <v>1553.8829007000002</v>
      </c>
      <c r="S124" s="16">
        <f t="shared" si="16"/>
        <v>2527.0740912000001</v>
      </c>
      <c r="T124" s="16">
        <f>EnemyInfoCasual!G114</f>
        <v>1500</v>
      </c>
      <c r="U124" s="16">
        <f>T124*PlayerInfo!$B$11</f>
        <v>1500</v>
      </c>
      <c r="V124" s="16">
        <f>T124*PlayerInfo!$B$11*1.2*EnemyInfoCasual!H114</f>
        <v>1800</v>
      </c>
      <c r="W124" s="16">
        <f>T124*PlayerInfo!$B$11*1.2*1.5*EnemyInfoCasual!H114</f>
        <v>2700</v>
      </c>
      <c r="X124" s="16">
        <f t="shared" si="17"/>
        <v>1564.3116450000002</v>
      </c>
      <c r="Y124" s="16">
        <f t="shared" si="18"/>
        <v>2544.0343200000007</v>
      </c>
    </row>
    <row r="125" spans="1:25">
      <c r="A125" s="4" t="s">
        <v>161</v>
      </c>
      <c r="B125">
        <f>EnemyInfoCasual!E115</f>
        <v>5090</v>
      </c>
      <c r="C125">
        <f>(B125+(IF(EnemyInfoCasual!I115=1,PlayerInfo!$B$5,0)))*(PlayerInfo!$B$1)*(EnemyInfoCasual!L115+1)</f>
        <v>8245.8000000000011</v>
      </c>
      <c r="D125">
        <f>(B125+(IF(EnemyInfoCasual!I115=1,PlayerInfo!$B$5,0))+PlayerInfo!$B$6)*(PlayerInfo!$B$1)*(EnemyInfoCasual!L115+1)*EnemyInfoCasual!H115</f>
        <v>8245.8000000000011</v>
      </c>
      <c r="E125">
        <f>(B125+(IF(EnemyInfoCasual!I115=1,PlayerInfo!$B$5,0))+PlayerInfo!$B$6+PlayerInfo!$B$7)*(PlayerInfo!$B$1)*(EnemyInfoCasual!L115+1)*1.2*EnemyInfoCasual!H115</f>
        <v>9894.9600000000009</v>
      </c>
      <c r="F125" s="13">
        <f t="shared" si="10"/>
        <v>5.681818181818182E-3</v>
      </c>
      <c r="G125" s="13">
        <f>MIN((($B$4+(IF(EnemyInfoCasual!$C115=1,0.05,0))-($B$4*(IF(EnemyInfoCasual!$C115=1,0.05,0))))*PlayerInfo!$B$3)*EnemyInfoCasual!H115,1)</f>
        <v>0.157</v>
      </c>
      <c r="H125" s="13">
        <f>MIN((($B$5+(IF(EnemyInfoCasual!$C115=1,0.005,0))-($B$5*(IF(EnemyInfoCasual!$C115=1,0.005,0)))))*PlayerInfo!$B$4*EnemyInfoCasual!H115,1)</f>
        <v>1.1990000000000001E-2</v>
      </c>
      <c r="I125" s="13">
        <f>MIN((($B$6+(IF(EnemyInfoCasual!$C115=1,0.005,0))-($B$6*(IF(EnemyInfoCasual!$C115=1,0.005,0)))))*PlayerInfo!$B$4*EnemyInfoCasual!H115,1)</f>
        <v>2.9899999999999999E-2</v>
      </c>
      <c r="J125" s="13">
        <f t="shared" si="11"/>
        <v>0.83289243000000002</v>
      </c>
      <c r="K125" s="14">
        <f t="shared" si="12"/>
        <v>0.81779429999999997</v>
      </c>
      <c r="L125" s="16">
        <f t="shared" si="13"/>
        <v>8281.0955696940018</v>
      </c>
      <c r="M125" s="16">
        <f t="shared" si="14"/>
        <v>10833.963585822003</v>
      </c>
      <c r="N125" s="16">
        <f>EnemyInfoCasual!F115</f>
        <v>1510</v>
      </c>
      <c r="O125" s="16">
        <f>N125*PlayerInfo!$B$10</f>
        <v>1510</v>
      </c>
      <c r="P125" s="16">
        <f>N125*PlayerInfo!$B$10*1.2*EnemyInfoCasual!H115</f>
        <v>1812</v>
      </c>
      <c r="Q125" s="16">
        <f>N125*PlayerInfo!$B$10*1.2*1.5*EnemyInfoCasual!H115</f>
        <v>2718</v>
      </c>
      <c r="R125" s="16">
        <f t="shared" si="15"/>
        <v>1574.7403892999998</v>
      </c>
      <c r="S125" s="16">
        <f t="shared" si="16"/>
        <v>2560.9945487999998</v>
      </c>
      <c r="T125" s="16">
        <f>EnemyInfoCasual!G115</f>
        <v>1500</v>
      </c>
      <c r="U125" s="16">
        <f>T125*PlayerInfo!$B$11</f>
        <v>1500</v>
      </c>
      <c r="V125" s="16">
        <f>T125*PlayerInfo!$B$11*1.2*EnemyInfoCasual!H115</f>
        <v>1800</v>
      </c>
      <c r="W125" s="16">
        <f>T125*PlayerInfo!$B$11*1.2*1.5*EnemyInfoCasual!H115</f>
        <v>2700</v>
      </c>
      <c r="X125" s="16">
        <f t="shared" si="17"/>
        <v>1564.3116450000002</v>
      </c>
      <c r="Y125" s="16">
        <f t="shared" si="18"/>
        <v>2544.0343200000007</v>
      </c>
    </row>
    <row r="126" spans="1:25">
      <c r="A126" s="4" t="s">
        <v>162</v>
      </c>
      <c r="B126">
        <f>EnemyInfoCasual!E116</f>
        <v>5140</v>
      </c>
      <c r="C126">
        <f>(B126+(IF(EnemyInfoCasual!I116=1,PlayerInfo!$B$5,0)))*(PlayerInfo!$B$1)*(EnemyInfoCasual!L116+1)</f>
        <v>8326.8000000000011</v>
      </c>
      <c r="D126">
        <f>(B126+(IF(EnemyInfoCasual!I116=1,PlayerInfo!$B$5,0))+PlayerInfo!$B$6)*(PlayerInfo!$B$1)*(EnemyInfoCasual!L116+1)*EnemyInfoCasual!H116</f>
        <v>8326.8000000000011</v>
      </c>
      <c r="E126">
        <f>(B126+(IF(EnemyInfoCasual!I116=1,PlayerInfo!$B$5,0))+PlayerInfo!$B$6+PlayerInfo!$B$7)*(PlayerInfo!$B$1)*(EnemyInfoCasual!L116+1)*1.2*EnemyInfoCasual!H116</f>
        <v>9992.1600000000017</v>
      </c>
      <c r="F126" s="13">
        <f t="shared" si="10"/>
        <v>5.681818181818182E-3</v>
      </c>
      <c r="G126" s="13">
        <f>MIN((($B$4+(IF(EnemyInfoCasual!$C116=1,0.05,0))-($B$4*(IF(EnemyInfoCasual!$C116=1,0.05,0))))*PlayerInfo!$B$3)*EnemyInfoCasual!H116,1)</f>
        <v>0.157</v>
      </c>
      <c r="H126" s="13">
        <f>MIN((($B$5+(IF(EnemyInfoCasual!$C116=1,0.005,0))-($B$5*(IF(EnemyInfoCasual!$C116=1,0.005,0)))))*PlayerInfo!$B$4*EnemyInfoCasual!H116,1)</f>
        <v>1.1990000000000001E-2</v>
      </c>
      <c r="I126" s="13">
        <f>MIN((($B$6+(IF(EnemyInfoCasual!$C116=1,0.005,0))-($B$6*(IF(EnemyInfoCasual!$C116=1,0.005,0)))))*PlayerInfo!$B$4*EnemyInfoCasual!H116,1)</f>
        <v>2.9899999999999999E-2</v>
      </c>
      <c r="J126" s="13">
        <f t="shared" si="11"/>
        <v>0.83289243000000002</v>
      </c>
      <c r="K126" s="14">
        <f t="shared" si="12"/>
        <v>0.81779429999999997</v>
      </c>
      <c r="L126" s="16">
        <f t="shared" si="13"/>
        <v>8362.4422845240006</v>
      </c>
      <c r="M126" s="16">
        <f t="shared" si="14"/>
        <v>10940.387589612003</v>
      </c>
      <c r="N126" s="16">
        <f>EnemyInfoCasual!F116</f>
        <v>1530</v>
      </c>
      <c r="O126" s="16">
        <f>N126*PlayerInfo!$B$10</f>
        <v>1530</v>
      </c>
      <c r="P126" s="16">
        <f>N126*PlayerInfo!$B$10*1.2*EnemyInfoCasual!H116</f>
        <v>1836</v>
      </c>
      <c r="Q126" s="16">
        <f>N126*PlayerInfo!$B$10*1.2*1.5*EnemyInfoCasual!H116</f>
        <v>2754</v>
      </c>
      <c r="R126" s="16">
        <f t="shared" si="15"/>
        <v>1595.5978779</v>
      </c>
      <c r="S126" s="16">
        <f t="shared" si="16"/>
        <v>2594.9150064</v>
      </c>
      <c r="T126" s="16">
        <f>EnemyInfoCasual!G116</f>
        <v>1500</v>
      </c>
      <c r="U126" s="16">
        <f>T126*PlayerInfo!$B$11</f>
        <v>1500</v>
      </c>
      <c r="V126" s="16">
        <f>T126*PlayerInfo!$B$11*1.2*EnemyInfoCasual!H116</f>
        <v>1800</v>
      </c>
      <c r="W126" s="16">
        <f>T126*PlayerInfo!$B$11*1.2*1.5*EnemyInfoCasual!H116</f>
        <v>2700</v>
      </c>
      <c r="X126" s="16">
        <f t="shared" si="17"/>
        <v>1564.3116450000002</v>
      </c>
      <c r="Y126" s="16">
        <f t="shared" si="18"/>
        <v>2544.0343200000007</v>
      </c>
    </row>
    <row r="127" spans="1:25">
      <c r="A127" s="4" t="s">
        <v>163</v>
      </c>
      <c r="B127">
        <f>EnemyInfoCasual!E117</f>
        <v>5190</v>
      </c>
      <c r="C127">
        <f>(B127+(IF(EnemyInfoCasual!I117=1,PlayerInfo!$B$5,0)))*(PlayerInfo!$B$1)*(EnemyInfoCasual!L117+1)</f>
        <v>8407.8000000000011</v>
      </c>
      <c r="D127">
        <f>(B127+(IF(EnemyInfoCasual!I117=1,PlayerInfo!$B$5,0))+PlayerInfo!$B$6)*(PlayerInfo!$B$1)*(EnemyInfoCasual!L117+1)*EnemyInfoCasual!H117</f>
        <v>8407.8000000000011</v>
      </c>
      <c r="E127">
        <f>(B127+(IF(EnemyInfoCasual!I117=1,PlayerInfo!$B$5,0))+PlayerInfo!$B$6+PlayerInfo!$B$7)*(PlayerInfo!$B$1)*(EnemyInfoCasual!L117+1)*1.2*EnemyInfoCasual!H117</f>
        <v>10089.36</v>
      </c>
      <c r="F127" s="13">
        <f t="shared" si="10"/>
        <v>5.681818181818182E-3</v>
      </c>
      <c r="G127" s="13">
        <f>MIN((($B$4+(IF(EnemyInfoCasual!$C117=1,0.05,0))-($B$4*(IF(EnemyInfoCasual!$C117=1,0.05,0))))*PlayerInfo!$B$3)*EnemyInfoCasual!H117,1)</f>
        <v>0.157</v>
      </c>
      <c r="H127" s="13">
        <f>MIN((($B$5+(IF(EnemyInfoCasual!$C117=1,0.005,0))-($B$5*(IF(EnemyInfoCasual!$C117=1,0.005,0)))))*PlayerInfo!$B$4*EnemyInfoCasual!H117,1)</f>
        <v>1.1990000000000001E-2</v>
      </c>
      <c r="I127" s="13">
        <f>MIN((($B$6+(IF(EnemyInfoCasual!$C117=1,0.005,0))-($B$6*(IF(EnemyInfoCasual!$C117=1,0.005,0)))))*PlayerInfo!$B$4*EnemyInfoCasual!H117,1)</f>
        <v>2.9899999999999999E-2</v>
      </c>
      <c r="J127" s="13">
        <f t="shared" si="11"/>
        <v>0.83289243000000002</v>
      </c>
      <c r="K127" s="14">
        <f t="shared" si="12"/>
        <v>0.81779429999999997</v>
      </c>
      <c r="L127" s="16">
        <f t="shared" si="13"/>
        <v>8443.7889993540011</v>
      </c>
      <c r="M127" s="16">
        <f t="shared" si="14"/>
        <v>11046.811593402002</v>
      </c>
      <c r="N127" s="16">
        <f>EnemyInfoCasual!F117</f>
        <v>1540</v>
      </c>
      <c r="O127" s="16">
        <f>N127*PlayerInfo!$B$10</f>
        <v>1540</v>
      </c>
      <c r="P127" s="16">
        <f>N127*PlayerInfo!$B$10*1.2*EnemyInfoCasual!H117</f>
        <v>1848</v>
      </c>
      <c r="Q127" s="16">
        <f>N127*PlayerInfo!$B$10*1.2*1.5*EnemyInfoCasual!H117</f>
        <v>2772</v>
      </c>
      <c r="R127" s="16">
        <f t="shared" si="15"/>
        <v>1606.0266222</v>
      </c>
      <c r="S127" s="16">
        <f t="shared" si="16"/>
        <v>2611.8752352000001</v>
      </c>
      <c r="T127" s="16">
        <f>EnemyInfoCasual!G117</f>
        <v>1500</v>
      </c>
      <c r="U127" s="16">
        <f>T127*PlayerInfo!$B$11</f>
        <v>1500</v>
      </c>
      <c r="V127" s="16">
        <f>T127*PlayerInfo!$B$11*1.2*EnemyInfoCasual!H117</f>
        <v>1800</v>
      </c>
      <c r="W127" s="16">
        <f>T127*PlayerInfo!$B$11*1.2*1.5*EnemyInfoCasual!H117</f>
        <v>2700</v>
      </c>
      <c r="X127" s="16">
        <f t="shared" si="17"/>
        <v>1564.3116450000002</v>
      </c>
      <c r="Y127" s="16">
        <f t="shared" si="18"/>
        <v>2544.0343200000007</v>
      </c>
    </row>
    <row r="128" spans="1:25">
      <c r="A128" s="4" t="s">
        <v>164</v>
      </c>
      <c r="B128">
        <f>EnemyInfoCasual!E118</f>
        <v>5250</v>
      </c>
      <c r="C128">
        <f>(B128+(IF(EnemyInfoCasual!I118=1,PlayerInfo!$B$5,0)))*(PlayerInfo!$B$1)*(EnemyInfoCasual!L118+1)</f>
        <v>8505</v>
      </c>
      <c r="D128">
        <f>(B128+(IF(EnemyInfoCasual!I118=1,PlayerInfo!$B$5,0))+PlayerInfo!$B$6)*(PlayerInfo!$B$1)*(EnemyInfoCasual!L118+1)*EnemyInfoCasual!H118</f>
        <v>8505</v>
      </c>
      <c r="E128">
        <f>(B128+(IF(EnemyInfoCasual!I118=1,PlayerInfo!$B$5,0))+PlayerInfo!$B$6+PlayerInfo!$B$7)*(PlayerInfo!$B$1)*(EnemyInfoCasual!L118+1)*1.2*EnemyInfoCasual!H118</f>
        <v>10206</v>
      </c>
      <c r="F128" s="13">
        <f t="shared" si="10"/>
        <v>5.681818181818182E-3</v>
      </c>
      <c r="G128" s="13">
        <f>MIN((($B$4+(IF(EnemyInfoCasual!$C118=1,0.05,0))-($B$4*(IF(EnemyInfoCasual!$C118=1,0.05,0))))*PlayerInfo!$B$3)*EnemyInfoCasual!H118,1)</f>
        <v>0.157</v>
      </c>
      <c r="H128" s="13">
        <f>MIN((($B$5+(IF(EnemyInfoCasual!$C118=1,0.005,0))-($B$5*(IF(EnemyInfoCasual!$C118=1,0.005,0)))))*PlayerInfo!$B$4*EnemyInfoCasual!H118,1)</f>
        <v>1.1990000000000001E-2</v>
      </c>
      <c r="I128" s="13">
        <f>MIN((($B$6+(IF(EnemyInfoCasual!$C118=1,0.005,0))-($B$6*(IF(EnemyInfoCasual!$C118=1,0.005,0)))))*PlayerInfo!$B$4*EnemyInfoCasual!H118,1)</f>
        <v>2.9899999999999999E-2</v>
      </c>
      <c r="J128" s="13">
        <f t="shared" si="11"/>
        <v>0.83289243000000002</v>
      </c>
      <c r="K128" s="14">
        <f t="shared" si="12"/>
        <v>0.81779429999999997</v>
      </c>
      <c r="L128" s="16">
        <f t="shared" si="13"/>
        <v>8541.4050571500011</v>
      </c>
      <c r="M128" s="16">
        <f t="shared" si="14"/>
        <v>11174.520397950002</v>
      </c>
      <c r="N128" s="16">
        <f>EnemyInfoCasual!F118</f>
        <v>1560</v>
      </c>
      <c r="O128" s="16">
        <f>N128*PlayerInfo!$B$10</f>
        <v>1560</v>
      </c>
      <c r="P128" s="16">
        <f>N128*PlayerInfo!$B$10*1.2*EnemyInfoCasual!H118</f>
        <v>1872</v>
      </c>
      <c r="Q128" s="16">
        <f>N128*PlayerInfo!$B$10*1.2*1.5*EnemyInfoCasual!H118</f>
        <v>2808</v>
      </c>
      <c r="R128" s="16">
        <f t="shared" si="15"/>
        <v>1626.8841108000001</v>
      </c>
      <c r="S128" s="16">
        <f t="shared" si="16"/>
        <v>2645.7956928000003</v>
      </c>
      <c r="T128" s="16">
        <f>EnemyInfoCasual!G118</f>
        <v>1600</v>
      </c>
      <c r="U128" s="16">
        <f>T128*PlayerInfo!$B$11</f>
        <v>1600</v>
      </c>
      <c r="V128" s="16">
        <f>T128*PlayerInfo!$B$11*1.2*EnemyInfoCasual!H118</f>
        <v>1920</v>
      </c>
      <c r="W128" s="16">
        <f>T128*PlayerInfo!$B$11*1.2*1.5*EnemyInfoCasual!H118</f>
        <v>2880</v>
      </c>
      <c r="X128" s="16">
        <f t="shared" si="17"/>
        <v>1668.5990879999999</v>
      </c>
      <c r="Y128" s="16">
        <f t="shared" si="18"/>
        <v>2713.6366080000003</v>
      </c>
    </row>
    <row r="129" spans="1:25">
      <c r="A129" s="4" t="s">
        <v>165</v>
      </c>
      <c r="B129">
        <f>EnemyInfoCasual!E119</f>
        <v>5300</v>
      </c>
      <c r="C129">
        <f>(B129+(IF(EnemyInfoCasual!I119=1,PlayerInfo!$B$5,0)))*(PlayerInfo!$B$1)*(EnemyInfoCasual!L119+1)</f>
        <v>8586</v>
      </c>
      <c r="D129">
        <f>(B129+(IF(EnemyInfoCasual!I119=1,PlayerInfo!$B$5,0))+PlayerInfo!$B$6)*(PlayerInfo!$B$1)*(EnemyInfoCasual!L119+1)*EnemyInfoCasual!H119</f>
        <v>8586</v>
      </c>
      <c r="E129">
        <f>(B129+(IF(EnemyInfoCasual!I119=1,PlayerInfo!$B$5,0))+PlayerInfo!$B$6+PlayerInfo!$B$7)*(PlayerInfo!$B$1)*(EnemyInfoCasual!L119+1)*1.2*EnemyInfoCasual!H119</f>
        <v>10303.199999999999</v>
      </c>
      <c r="F129" s="13">
        <f t="shared" si="10"/>
        <v>5.681818181818182E-3</v>
      </c>
      <c r="G129" s="13">
        <f>MIN((($B$4+(IF(EnemyInfoCasual!$C119=1,0.05,0))-($B$4*(IF(EnemyInfoCasual!$C119=1,0.05,0))))*PlayerInfo!$B$3)*EnemyInfoCasual!H119,1)</f>
        <v>0.157</v>
      </c>
      <c r="H129" s="13">
        <f>MIN((($B$5+(IF(EnemyInfoCasual!$C119=1,0.005,0))-($B$5*(IF(EnemyInfoCasual!$C119=1,0.005,0)))))*PlayerInfo!$B$4*EnemyInfoCasual!H119,1)</f>
        <v>1.1990000000000001E-2</v>
      </c>
      <c r="I129" s="13">
        <f>MIN((($B$6+(IF(EnemyInfoCasual!$C119=1,0.005,0))-($B$6*(IF(EnemyInfoCasual!$C119=1,0.005,0)))))*PlayerInfo!$B$4*EnemyInfoCasual!H119,1)</f>
        <v>2.9899999999999999E-2</v>
      </c>
      <c r="J129" s="13">
        <f t="shared" si="11"/>
        <v>0.83289243000000002</v>
      </c>
      <c r="K129" s="14">
        <f t="shared" si="12"/>
        <v>0.81779429999999997</v>
      </c>
      <c r="L129" s="16">
        <f t="shared" si="13"/>
        <v>8622.7517719800016</v>
      </c>
      <c r="M129" s="16">
        <f t="shared" si="14"/>
        <v>11280.944401739998</v>
      </c>
      <c r="N129" s="16">
        <f>EnemyInfoCasual!F119</f>
        <v>1570</v>
      </c>
      <c r="O129" s="16">
        <f>N129*PlayerInfo!$B$10</f>
        <v>1570</v>
      </c>
      <c r="P129" s="16">
        <f>N129*PlayerInfo!$B$10*1.2*EnemyInfoCasual!H119</f>
        <v>1884</v>
      </c>
      <c r="Q129" s="16">
        <f>N129*PlayerInfo!$B$10*1.2*1.5*EnemyInfoCasual!H119</f>
        <v>2826</v>
      </c>
      <c r="R129" s="16">
        <f t="shared" si="15"/>
        <v>1637.3128551</v>
      </c>
      <c r="S129" s="16">
        <f t="shared" si="16"/>
        <v>2662.7559216</v>
      </c>
      <c r="T129" s="16">
        <f>EnemyInfoCasual!G119</f>
        <v>1600</v>
      </c>
      <c r="U129" s="16">
        <f>T129*PlayerInfo!$B$11</f>
        <v>1600</v>
      </c>
      <c r="V129" s="16">
        <f>T129*PlayerInfo!$B$11*1.2*EnemyInfoCasual!H119</f>
        <v>1920</v>
      </c>
      <c r="W129" s="16">
        <f>T129*PlayerInfo!$B$11*1.2*1.5*EnemyInfoCasual!H119</f>
        <v>2880</v>
      </c>
      <c r="X129" s="16">
        <f t="shared" si="17"/>
        <v>1668.5990879999999</v>
      </c>
      <c r="Y129" s="16">
        <f t="shared" si="18"/>
        <v>2713.6366080000003</v>
      </c>
    </row>
    <row r="130" spans="1:25">
      <c r="A130" s="4" t="s">
        <v>172</v>
      </c>
      <c r="B130">
        <f>EnemyInfoCasual!E120</f>
        <v>16800</v>
      </c>
      <c r="C130">
        <f>(B130+(IF(EnemyInfoCasual!I120=1,PlayerInfo!$B$5,0)))*(PlayerInfo!$B$1)*(EnemyInfoCasual!L120+1)</f>
        <v>27216</v>
      </c>
      <c r="D130">
        <f>(B130+(IF(EnemyInfoCasual!I120=1,PlayerInfo!$B$5,0))+PlayerInfo!$B$6)*(PlayerInfo!$B$1)*(EnemyInfoCasual!L120+1)*EnemyInfoCasual!H120</f>
        <v>27216</v>
      </c>
      <c r="E130">
        <f>(B130+(IF(EnemyInfoCasual!I120=1,PlayerInfo!$B$5,0))+PlayerInfo!$B$6+PlayerInfo!$B$7)*(PlayerInfo!$B$1)*(EnemyInfoCasual!L120+1)*1.2*EnemyInfoCasual!H120</f>
        <v>32659.199999999997</v>
      </c>
      <c r="F130" s="13">
        <f t="shared" si="10"/>
        <v>5.681818181818182E-3</v>
      </c>
      <c r="G130" s="13">
        <f>MIN((($B$4+(IF(EnemyInfoCasual!$C120=1,0.05,0))-($B$4*(IF(EnemyInfoCasual!$C120=1,0.05,0))))*PlayerInfo!$B$3)*EnemyInfoCasual!H120,1)</f>
        <v>0.157</v>
      </c>
      <c r="H130" s="13">
        <f>MIN((($B$5+(IF(EnemyInfoCasual!$C120=1,0.005,0))-($B$5*(IF(EnemyInfoCasual!$C120=1,0.005,0)))))*PlayerInfo!$B$4*EnemyInfoCasual!H120,1)</f>
        <v>1.1990000000000001E-2</v>
      </c>
      <c r="I130" s="13">
        <f>MIN((($B$6+(IF(EnemyInfoCasual!$C120=1,0.005,0))-($B$6*(IF(EnemyInfoCasual!$C120=1,0.005,0)))))*PlayerInfo!$B$4*EnemyInfoCasual!H120,1)</f>
        <v>2.9899999999999999E-2</v>
      </c>
      <c r="J130" s="13">
        <f t="shared" si="11"/>
        <v>0.83289243000000002</v>
      </c>
      <c r="K130" s="14">
        <f t="shared" si="12"/>
        <v>0.81779429999999997</v>
      </c>
      <c r="L130" s="16">
        <f t="shared" si="13"/>
        <v>27332.496182880001</v>
      </c>
      <c r="M130" s="16">
        <f t="shared" si="14"/>
        <v>35758.465273440001</v>
      </c>
      <c r="N130" s="16">
        <f>EnemyInfoCasual!F120</f>
        <v>6690</v>
      </c>
      <c r="O130" s="16">
        <f>N130*PlayerInfo!$B$10</f>
        <v>6690</v>
      </c>
      <c r="P130" s="16">
        <f>N130*PlayerInfo!$B$10*1.2*EnemyInfoCasual!H120</f>
        <v>8028</v>
      </c>
      <c r="Q130" s="16">
        <f>N130*PlayerInfo!$B$10*1.2*1.5*EnemyInfoCasual!H120</f>
        <v>12042</v>
      </c>
      <c r="R130" s="16">
        <f t="shared" si="15"/>
        <v>6976.8299367</v>
      </c>
      <c r="S130" s="16">
        <f t="shared" si="16"/>
        <v>11346.393067199999</v>
      </c>
      <c r="T130" s="16">
        <f>EnemyInfoCasual!G120</f>
        <v>6800</v>
      </c>
      <c r="U130" s="16">
        <f>T130*PlayerInfo!$B$11</f>
        <v>6800</v>
      </c>
      <c r="V130" s="16">
        <f>T130*PlayerInfo!$B$11*1.2*EnemyInfoCasual!H120</f>
        <v>8160</v>
      </c>
      <c r="W130" s="16">
        <f>T130*PlayerInfo!$B$11*1.2*1.5*EnemyInfoCasual!H120</f>
        <v>12240</v>
      </c>
      <c r="X130" s="16">
        <f t="shared" si="17"/>
        <v>7091.5461239999995</v>
      </c>
      <c r="Y130" s="16">
        <f t="shared" si="18"/>
        <v>11532.955583999999</v>
      </c>
    </row>
    <row r="131" spans="1:25">
      <c r="A131" s="4" t="s">
        <v>166</v>
      </c>
      <c r="B131">
        <f>EnemyInfoCasual!E121</f>
        <v>5350</v>
      </c>
      <c r="C131">
        <f>(B131+(IF(EnemyInfoCasual!I121=1,PlayerInfo!$B$5,0)))*(PlayerInfo!$B$1)*(EnemyInfoCasual!L121+1)</f>
        <v>8667</v>
      </c>
      <c r="D131">
        <f>(B131+(IF(EnemyInfoCasual!I121=1,PlayerInfo!$B$5,0))+PlayerInfo!$B$6)*(PlayerInfo!$B$1)*(EnemyInfoCasual!L121+1)*EnemyInfoCasual!H121</f>
        <v>8667</v>
      </c>
      <c r="E131">
        <f>(B131+(IF(EnemyInfoCasual!I121=1,PlayerInfo!$B$5,0))+PlayerInfo!$B$6+PlayerInfo!$B$7)*(PlayerInfo!$B$1)*(EnemyInfoCasual!L121+1)*1.2*EnemyInfoCasual!H121</f>
        <v>10400.4</v>
      </c>
      <c r="F131" s="13">
        <f t="shared" si="10"/>
        <v>5.681818181818182E-3</v>
      </c>
      <c r="G131" s="13">
        <f>MIN((($B$4+(IF(EnemyInfoCasual!$C121=1,0.05,0))-($B$4*(IF(EnemyInfoCasual!$C121=1,0.05,0))))*PlayerInfo!$B$3)*EnemyInfoCasual!H121,1)</f>
        <v>0.157</v>
      </c>
      <c r="H131" s="13">
        <f>MIN((($B$5+(IF(EnemyInfoCasual!$C121=1,0.005,0))-($B$5*(IF(EnemyInfoCasual!$C121=1,0.005,0)))))*PlayerInfo!$B$4*EnemyInfoCasual!H121,1)</f>
        <v>1.1990000000000001E-2</v>
      </c>
      <c r="I131" s="13">
        <f>MIN((($B$6+(IF(EnemyInfoCasual!$C121=1,0.005,0))-($B$6*(IF(EnemyInfoCasual!$C121=1,0.005,0)))))*PlayerInfo!$B$4*EnemyInfoCasual!H121,1)</f>
        <v>2.9899999999999999E-2</v>
      </c>
      <c r="J131" s="13">
        <f t="shared" si="11"/>
        <v>0.83289243000000002</v>
      </c>
      <c r="K131" s="14">
        <f t="shared" si="12"/>
        <v>0.81779429999999997</v>
      </c>
      <c r="L131" s="16">
        <f t="shared" si="13"/>
        <v>8704.0984868100004</v>
      </c>
      <c r="M131" s="16">
        <f t="shared" si="14"/>
        <v>11387.368405530002</v>
      </c>
      <c r="N131" s="16">
        <f>EnemyInfoCasual!F121</f>
        <v>1590</v>
      </c>
      <c r="O131" s="16">
        <f>N131*PlayerInfo!$B$10</f>
        <v>1590</v>
      </c>
      <c r="P131" s="16">
        <f>N131*PlayerInfo!$B$10*1.2*EnemyInfoCasual!H121</f>
        <v>1908</v>
      </c>
      <c r="Q131" s="16">
        <f>N131*PlayerInfo!$B$10*1.2*1.5*EnemyInfoCasual!H121</f>
        <v>2862</v>
      </c>
      <c r="R131" s="16">
        <f t="shared" si="15"/>
        <v>1658.1703437000001</v>
      </c>
      <c r="S131" s="16">
        <f t="shared" si="16"/>
        <v>2696.6763792000002</v>
      </c>
      <c r="T131" s="16">
        <f>EnemyInfoCasual!G121</f>
        <v>1600</v>
      </c>
      <c r="U131" s="16">
        <f>T131*PlayerInfo!$B$11</f>
        <v>1600</v>
      </c>
      <c r="V131" s="16">
        <f>T131*PlayerInfo!$B$11*1.2*EnemyInfoCasual!H121</f>
        <v>1920</v>
      </c>
      <c r="W131" s="16">
        <f>T131*PlayerInfo!$B$11*1.2*1.5*EnemyInfoCasual!H121</f>
        <v>2880</v>
      </c>
      <c r="X131" s="16">
        <f t="shared" si="17"/>
        <v>1668.5990879999999</v>
      </c>
      <c r="Y131" s="16">
        <f t="shared" si="18"/>
        <v>2713.6366080000003</v>
      </c>
    </row>
    <row r="132" spans="1:25">
      <c r="A132" s="4" t="s">
        <v>167</v>
      </c>
      <c r="B132">
        <f>EnemyInfoCasual!E122</f>
        <v>5400</v>
      </c>
      <c r="C132">
        <f>(B132+(IF(EnemyInfoCasual!I122=1,PlayerInfo!$B$5,0)))*(PlayerInfo!$B$1)*(EnemyInfoCasual!L122+1)</f>
        <v>8748</v>
      </c>
      <c r="D132">
        <f>(B132+(IF(EnemyInfoCasual!I122=1,PlayerInfo!$B$5,0))+PlayerInfo!$B$6)*(PlayerInfo!$B$1)*(EnemyInfoCasual!L122+1)*EnemyInfoCasual!H122</f>
        <v>8748</v>
      </c>
      <c r="E132">
        <f>(B132+(IF(EnemyInfoCasual!I122=1,PlayerInfo!$B$5,0))+PlayerInfo!$B$6+PlayerInfo!$B$7)*(PlayerInfo!$B$1)*(EnemyInfoCasual!L122+1)*1.2*EnemyInfoCasual!H122</f>
        <v>10497.6</v>
      </c>
      <c r="F132" s="13">
        <f t="shared" si="10"/>
        <v>5.681818181818182E-3</v>
      </c>
      <c r="G132" s="13">
        <f>MIN((($B$4+(IF(EnemyInfoCasual!$C122=1,0.05,0))-($B$4*(IF(EnemyInfoCasual!$C122=1,0.05,0))))*PlayerInfo!$B$3)*EnemyInfoCasual!H122,1)</f>
        <v>0.157</v>
      </c>
      <c r="H132" s="13">
        <f>MIN((($B$5+(IF(EnemyInfoCasual!$C122=1,0.005,0))-($B$5*(IF(EnemyInfoCasual!$C122=1,0.005,0)))))*PlayerInfo!$B$4*EnemyInfoCasual!H122,1)</f>
        <v>1.1990000000000001E-2</v>
      </c>
      <c r="I132" s="13">
        <f>MIN((($B$6+(IF(EnemyInfoCasual!$C122=1,0.005,0))-($B$6*(IF(EnemyInfoCasual!$C122=1,0.005,0)))))*PlayerInfo!$B$4*EnemyInfoCasual!H122,1)</f>
        <v>2.9899999999999999E-2</v>
      </c>
      <c r="J132" s="13">
        <f t="shared" si="11"/>
        <v>0.83289243000000002</v>
      </c>
      <c r="K132" s="14">
        <f t="shared" si="12"/>
        <v>0.81779429999999997</v>
      </c>
      <c r="L132" s="16">
        <f t="shared" si="13"/>
        <v>8785.4452016399991</v>
      </c>
      <c r="M132" s="16">
        <f t="shared" si="14"/>
        <v>11493.792409320002</v>
      </c>
      <c r="N132" s="16">
        <f>EnemyInfoCasual!F122</f>
        <v>1610</v>
      </c>
      <c r="O132" s="16">
        <f>N132*PlayerInfo!$B$10</f>
        <v>1610</v>
      </c>
      <c r="P132" s="16">
        <f>N132*PlayerInfo!$B$10*1.2*EnemyInfoCasual!H122</f>
        <v>1932</v>
      </c>
      <c r="Q132" s="16">
        <f>N132*PlayerInfo!$B$10*1.2*1.5*EnemyInfoCasual!H122</f>
        <v>2898</v>
      </c>
      <c r="R132" s="16">
        <f t="shared" si="15"/>
        <v>1679.0278323000002</v>
      </c>
      <c r="S132" s="16">
        <f t="shared" si="16"/>
        <v>2730.5968368000003</v>
      </c>
      <c r="T132" s="16">
        <f>EnemyInfoCasual!G122</f>
        <v>1600</v>
      </c>
      <c r="U132" s="16">
        <f>T132*PlayerInfo!$B$11</f>
        <v>1600</v>
      </c>
      <c r="V132" s="16">
        <f>T132*PlayerInfo!$B$11*1.2*EnemyInfoCasual!H122</f>
        <v>1920</v>
      </c>
      <c r="W132" s="16">
        <f>T132*PlayerInfo!$B$11*1.2*1.5*EnemyInfoCasual!H122</f>
        <v>2880</v>
      </c>
      <c r="X132" s="16">
        <f t="shared" si="17"/>
        <v>1668.5990879999999</v>
      </c>
      <c r="Y132" s="16">
        <f t="shared" si="18"/>
        <v>2713.6366080000003</v>
      </c>
    </row>
    <row r="133" spans="1:25">
      <c r="A133" s="4" t="s">
        <v>170</v>
      </c>
      <c r="B133">
        <f>EnemyInfoCasual!E123</f>
        <v>5450</v>
      </c>
      <c r="C133">
        <f>(B133+(IF(EnemyInfoCasual!I123=1,PlayerInfo!$B$5,0)))*(PlayerInfo!$B$1)*(EnemyInfoCasual!L123+1)</f>
        <v>8829</v>
      </c>
      <c r="D133">
        <f>(B133+(IF(EnemyInfoCasual!I123=1,PlayerInfo!$B$5,0))+PlayerInfo!$B$6)*(PlayerInfo!$B$1)*(EnemyInfoCasual!L123+1)*EnemyInfoCasual!H123</f>
        <v>8829</v>
      </c>
      <c r="E133">
        <f>(B133+(IF(EnemyInfoCasual!I123=1,PlayerInfo!$B$5,0))+PlayerInfo!$B$6+PlayerInfo!$B$7)*(PlayerInfo!$B$1)*(EnemyInfoCasual!L123+1)*1.2*EnemyInfoCasual!H123</f>
        <v>10594.8</v>
      </c>
      <c r="F133" s="13">
        <f t="shared" si="10"/>
        <v>5.681818181818182E-3</v>
      </c>
      <c r="G133" s="13">
        <f>MIN((($B$4+(IF(EnemyInfoCasual!$C123=1,0.05,0))-($B$4*(IF(EnemyInfoCasual!$C123=1,0.05,0))))*PlayerInfo!$B$3)*EnemyInfoCasual!H123,1)</f>
        <v>0.157</v>
      </c>
      <c r="H133" s="13">
        <f>MIN((($B$5+(IF(EnemyInfoCasual!$C123=1,0.005,0))-($B$5*(IF(EnemyInfoCasual!$C123=1,0.005,0)))))*PlayerInfo!$B$4*EnemyInfoCasual!H123,1)</f>
        <v>1.1990000000000001E-2</v>
      </c>
      <c r="I133" s="13">
        <f>MIN((($B$6+(IF(EnemyInfoCasual!$C123=1,0.005,0))-($B$6*(IF(EnemyInfoCasual!$C123=1,0.005,0)))))*PlayerInfo!$B$4*EnemyInfoCasual!H123,1)</f>
        <v>2.9899999999999999E-2</v>
      </c>
      <c r="J133" s="13">
        <f t="shared" si="11"/>
        <v>0.83289243000000002</v>
      </c>
      <c r="K133" s="14">
        <f t="shared" si="12"/>
        <v>0.81779429999999997</v>
      </c>
      <c r="L133" s="16">
        <f t="shared" si="13"/>
        <v>8866.7919164699997</v>
      </c>
      <c r="M133" s="16">
        <f t="shared" si="14"/>
        <v>11600.21641311</v>
      </c>
      <c r="N133" s="16">
        <f>EnemyInfoCasual!F123</f>
        <v>1620</v>
      </c>
      <c r="O133" s="16">
        <f>N133*PlayerInfo!$B$10</f>
        <v>1620</v>
      </c>
      <c r="P133" s="16">
        <f>N133*PlayerInfo!$B$10*1.2*EnemyInfoCasual!H123</f>
        <v>1944</v>
      </c>
      <c r="Q133" s="16">
        <f>N133*PlayerInfo!$B$10*1.2*1.5*EnemyInfoCasual!H123</f>
        <v>2916</v>
      </c>
      <c r="R133" s="16">
        <f t="shared" si="15"/>
        <v>1689.4565766000001</v>
      </c>
      <c r="S133" s="16">
        <f t="shared" si="16"/>
        <v>2747.5570656</v>
      </c>
      <c r="T133" s="16">
        <f>EnemyInfoCasual!G123</f>
        <v>1700</v>
      </c>
      <c r="U133" s="16">
        <f>T133*PlayerInfo!$B$11</f>
        <v>1700</v>
      </c>
      <c r="V133" s="16">
        <f>T133*PlayerInfo!$B$11*1.2*EnemyInfoCasual!H123</f>
        <v>2040</v>
      </c>
      <c r="W133" s="16">
        <f>T133*PlayerInfo!$B$11*1.2*1.5*EnemyInfoCasual!H123</f>
        <v>3060</v>
      </c>
      <c r="X133" s="16">
        <f t="shared" si="17"/>
        <v>1772.8865309999999</v>
      </c>
      <c r="Y133" s="16">
        <f t="shared" si="18"/>
        <v>2883.2388959999998</v>
      </c>
    </row>
    <row r="134" spans="1:25">
      <c r="A134" s="4" t="s">
        <v>171</v>
      </c>
      <c r="B134">
        <f>EnemyInfoCasual!E124</f>
        <v>5500</v>
      </c>
      <c r="C134">
        <f>(B134+(IF(EnemyInfoCasual!I124=1,PlayerInfo!$B$5,0)))*(PlayerInfo!$B$1)*(EnemyInfoCasual!L124+1)</f>
        <v>8910</v>
      </c>
      <c r="D134">
        <f>(B134+(IF(EnemyInfoCasual!I124=1,PlayerInfo!$B$5,0))+PlayerInfo!$B$6)*(PlayerInfo!$B$1)*(EnemyInfoCasual!L124+1)*EnemyInfoCasual!H124</f>
        <v>8910</v>
      </c>
      <c r="E134">
        <f>(B134+(IF(EnemyInfoCasual!I124=1,PlayerInfo!$B$5,0))+PlayerInfo!$B$6+PlayerInfo!$B$7)*(PlayerInfo!$B$1)*(EnemyInfoCasual!L124+1)*1.2*EnemyInfoCasual!H124</f>
        <v>10692</v>
      </c>
      <c r="F134" s="13">
        <f t="shared" si="10"/>
        <v>5.681818181818182E-3</v>
      </c>
      <c r="G134" s="13">
        <f>MIN((($B$4+(IF(EnemyInfoCasual!$C124=1,0.05,0))-($B$4*(IF(EnemyInfoCasual!$C124=1,0.05,0))))*PlayerInfo!$B$3)*EnemyInfoCasual!H124,1)</f>
        <v>0.157</v>
      </c>
      <c r="H134" s="13">
        <f>MIN((($B$5+(IF(EnemyInfoCasual!$C124=1,0.005,0))-($B$5*(IF(EnemyInfoCasual!$C124=1,0.005,0)))))*PlayerInfo!$B$4*EnemyInfoCasual!H124,1)</f>
        <v>1.1990000000000001E-2</v>
      </c>
      <c r="I134" s="13">
        <f>MIN((($B$6+(IF(EnemyInfoCasual!$C124=1,0.005,0))-($B$6*(IF(EnemyInfoCasual!$C124=1,0.005,0)))))*PlayerInfo!$B$4*EnemyInfoCasual!H124,1)</f>
        <v>2.9899999999999999E-2</v>
      </c>
      <c r="J134" s="13">
        <f t="shared" si="11"/>
        <v>0.83289243000000002</v>
      </c>
      <c r="K134" s="14">
        <f t="shared" si="12"/>
        <v>0.81779429999999997</v>
      </c>
      <c r="L134" s="16">
        <f t="shared" si="13"/>
        <v>8948.1386313000003</v>
      </c>
      <c r="M134" s="16">
        <f t="shared" si="14"/>
        <v>11706.640416900002</v>
      </c>
      <c r="N134" s="16">
        <f>EnemyInfoCasual!F124</f>
        <v>1640</v>
      </c>
      <c r="O134" s="16">
        <f>N134*PlayerInfo!$B$10</f>
        <v>1640</v>
      </c>
      <c r="P134" s="16">
        <f>N134*PlayerInfo!$B$10*1.2*EnemyInfoCasual!H124</f>
        <v>1968</v>
      </c>
      <c r="Q134" s="16">
        <f>N134*PlayerInfo!$B$10*1.2*1.5*EnemyInfoCasual!H124</f>
        <v>2952</v>
      </c>
      <c r="R134" s="16">
        <f t="shared" si="15"/>
        <v>1710.3140651999997</v>
      </c>
      <c r="S134" s="16">
        <f t="shared" si="16"/>
        <v>2781.4775232000002</v>
      </c>
      <c r="T134" s="16">
        <f>EnemyInfoCasual!G124</f>
        <v>1700</v>
      </c>
      <c r="U134" s="16">
        <f>T134*PlayerInfo!$B$11</f>
        <v>1700</v>
      </c>
      <c r="V134" s="16">
        <f>T134*PlayerInfo!$B$11*1.2*EnemyInfoCasual!H124</f>
        <v>2040</v>
      </c>
      <c r="W134" s="16">
        <f>T134*PlayerInfo!$B$11*1.2*1.5*EnemyInfoCasual!H124</f>
        <v>3060</v>
      </c>
      <c r="X134" s="16">
        <f t="shared" si="17"/>
        <v>1772.8865309999999</v>
      </c>
      <c r="Y134" s="16">
        <f t="shared" si="18"/>
        <v>2883.2388959999998</v>
      </c>
    </row>
    <row r="135" spans="1:25">
      <c r="A135" s="4" t="s">
        <v>184</v>
      </c>
      <c r="B135">
        <f>EnemyInfoCasual!E125</f>
        <v>17300</v>
      </c>
      <c r="C135">
        <f>(B135+(IF(EnemyInfoCasual!I125=1,PlayerInfo!$B$5,0)))*(PlayerInfo!$B$1)*(EnemyInfoCasual!L125+1)</f>
        <v>28026.000000000004</v>
      </c>
      <c r="D135">
        <f>(B135+(IF(EnemyInfoCasual!I125=1,PlayerInfo!$B$5,0))+PlayerInfo!$B$6)*(PlayerInfo!$B$1)*(EnemyInfoCasual!L125+1)*EnemyInfoCasual!H125</f>
        <v>28026.000000000004</v>
      </c>
      <c r="E135">
        <f>(B135+(IF(EnemyInfoCasual!I125=1,PlayerInfo!$B$5,0))+PlayerInfo!$B$6+PlayerInfo!$B$7)*(PlayerInfo!$B$1)*(EnemyInfoCasual!L125+1)*1.2*EnemyInfoCasual!H125</f>
        <v>33631.200000000004</v>
      </c>
      <c r="F135" s="13">
        <f t="shared" si="10"/>
        <v>5.681818181818182E-3</v>
      </c>
      <c r="G135" s="13">
        <f>MIN((($B$4+(IF(EnemyInfoCasual!$C125=1,0.05,0))-($B$4*(IF(EnemyInfoCasual!$C125=1,0.05,0))))*PlayerInfo!$B$3)*EnemyInfoCasual!H125,1)</f>
        <v>0.157</v>
      </c>
      <c r="H135" s="13">
        <f>MIN((($B$5+(IF(EnemyInfoCasual!$C125=1,0.005,0))-($B$5*(IF(EnemyInfoCasual!$C125=1,0.005,0)))))*PlayerInfo!$B$4*EnemyInfoCasual!H125,1)</f>
        <v>1.1990000000000001E-2</v>
      </c>
      <c r="I135" s="13">
        <f>MIN((($B$6+(IF(EnemyInfoCasual!$C125=1,0.005,0))-($B$6*(IF(EnemyInfoCasual!$C125=1,0.005,0)))))*PlayerInfo!$B$4*EnemyInfoCasual!H125,1)</f>
        <v>2.9899999999999999E-2</v>
      </c>
      <c r="J135" s="13">
        <f t="shared" si="11"/>
        <v>0.83289243000000002</v>
      </c>
      <c r="K135" s="14">
        <f t="shared" si="12"/>
        <v>0.81779429999999997</v>
      </c>
      <c r="L135" s="16">
        <f t="shared" si="13"/>
        <v>28145.963331179999</v>
      </c>
      <c r="M135" s="16">
        <f t="shared" si="14"/>
        <v>36822.705311340003</v>
      </c>
      <c r="N135" s="16">
        <f>EnemyInfoCasual!F125</f>
        <v>6930</v>
      </c>
      <c r="O135" s="16">
        <f>N135*PlayerInfo!$B$10</f>
        <v>6930</v>
      </c>
      <c r="P135" s="16">
        <f>N135*PlayerInfo!$B$10*1.2*EnemyInfoCasual!H125</f>
        <v>8316</v>
      </c>
      <c r="Q135" s="16">
        <f>N135*PlayerInfo!$B$10*1.2*1.5*EnemyInfoCasual!H125</f>
        <v>12474</v>
      </c>
      <c r="R135" s="16">
        <f t="shared" si="15"/>
        <v>7227.1197999000005</v>
      </c>
      <c r="S135" s="16">
        <f t="shared" si="16"/>
        <v>11753.438558400001</v>
      </c>
      <c r="T135" s="16">
        <f>EnemyInfoCasual!G125</f>
        <v>7200</v>
      </c>
      <c r="U135" s="16">
        <f>T135*PlayerInfo!$B$11</f>
        <v>7200</v>
      </c>
      <c r="V135" s="16">
        <f>T135*PlayerInfo!$B$11*1.2*EnemyInfoCasual!H125</f>
        <v>8640</v>
      </c>
      <c r="W135" s="16">
        <f>T135*PlayerInfo!$B$11*1.2*1.5*EnemyInfoCasual!H125</f>
        <v>12960</v>
      </c>
      <c r="X135" s="16">
        <f t="shared" si="17"/>
        <v>7508.6958960000011</v>
      </c>
      <c r="Y135" s="16">
        <f t="shared" si="18"/>
        <v>12211.364736</v>
      </c>
    </row>
    <row r="136" spans="1:25">
      <c r="A136" s="4" t="s">
        <v>188</v>
      </c>
      <c r="B136">
        <f>EnemyInfoCasual!E126</f>
        <v>5990</v>
      </c>
      <c r="C136">
        <f>(B136+(IF(EnemyInfoCasual!I126=1,PlayerInfo!$B$5,0)))*(PlayerInfo!$B$1)*(EnemyInfoCasual!L126+1)</f>
        <v>10781.999999999998</v>
      </c>
      <c r="D136">
        <f>(B136+(IF(EnemyInfoCasual!I126=1,PlayerInfo!$B$5,0))+PlayerInfo!$B$6)*(PlayerInfo!$B$1)*(EnemyInfoCasual!L126+1)*EnemyInfoCasual!H126</f>
        <v>10781.999999999998</v>
      </c>
      <c r="E136">
        <f>(B136+(IF(EnemyInfoCasual!I126=1,PlayerInfo!$B$5,0))+PlayerInfo!$B$6+PlayerInfo!$B$7)*(PlayerInfo!$B$1)*(EnemyInfoCasual!L126+1)*1.2*EnemyInfoCasual!H126</f>
        <v>12938.399999999998</v>
      </c>
      <c r="F136" s="13">
        <f t="shared" si="10"/>
        <v>5.681818181818182E-3</v>
      </c>
      <c r="G136" s="13">
        <f>MIN((($B$4+(IF(EnemyInfoCasual!$C126=1,0.05,0))-($B$4*(IF(EnemyInfoCasual!$C126=1,0.05,0))))*PlayerInfo!$B$3)*EnemyInfoCasual!H126,1)</f>
        <v>0.157</v>
      </c>
      <c r="H136" s="13">
        <f>MIN((($B$5+(IF(EnemyInfoCasual!$C126=1,0.005,0))-($B$5*(IF(EnemyInfoCasual!$C126=1,0.005,0)))))*PlayerInfo!$B$4*EnemyInfoCasual!H126,1)</f>
        <v>1.1990000000000001E-2</v>
      </c>
      <c r="I136" s="13">
        <f>MIN((($B$6+(IF(EnemyInfoCasual!$C126=1,0.005,0))-($B$6*(IF(EnemyInfoCasual!$C126=1,0.005,0)))))*PlayerInfo!$B$4*EnemyInfoCasual!H126,1)</f>
        <v>2.9899999999999999E-2</v>
      </c>
      <c r="J136" s="13">
        <f t="shared" si="11"/>
        <v>0.83289243000000002</v>
      </c>
      <c r="K136" s="14">
        <f t="shared" si="12"/>
        <v>0.81779429999999997</v>
      </c>
      <c r="L136" s="16">
        <f t="shared" si="13"/>
        <v>10828.151596259999</v>
      </c>
      <c r="M136" s="16">
        <f t="shared" si="14"/>
        <v>14166.217393379997</v>
      </c>
      <c r="N136" s="16">
        <f>EnemyInfoCasual!F126</f>
        <v>1790</v>
      </c>
      <c r="O136" s="16">
        <f>N136*PlayerInfo!$B$10</f>
        <v>1790</v>
      </c>
      <c r="P136" s="16">
        <f>N136*PlayerInfo!$B$10*1.2*EnemyInfoCasual!H126</f>
        <v>2148</v>
      </c>
      <c r="Q136" s="16">
        <f>N136*PlayerInfo!$B$10*1.2*1.5*EnemyInfoCasual!H126</f>
        <v>3222</v>
      </c>
      <c r="R136" s="16">
        <f t="shared" si="15"/>
        <v>1866.7452296999998</v>
      </c>
      <c r="S136" s="16">
        <f t="shared" si="16"/>
        <v>3035.8809552000002</v>
      </c>
      <c r="T136" s="16">
        <f>EnemyInfoCasual!G126</f>
        <v>1900</v>
      </c>
      <c r="U136" s="16">
        <f>T136*PlayerInfo!$B$11</f>
        <v>1900</v>
      </c>
      <c r="V136" s="16">
        <f>T136*PlayerInfo!$B$11*1.2*EnemyInfoCasual!H126</f>
        <v>2280</v>
      </c>
      <c r="W136" s="16">
        <f>T136*PlayerInfo!$B$11*1.2*1.5*EnemyInfoCasual!H126</f>
        <v>3420</v>
      </c>
      <c r="X136" s="16">
        <f t="shared" si="17"/>
        <v>1981.461417</v>
      </c>
      <c r="Y136" s="16">
        <f t="shared" si="18"/>
        <v>3222.4434720000004</v>
      </c>
    </row>
    <row r="137" spans="1:25">
      <c r="A137" s="4" t="s">
        <v>191</v>
      </c>
      <c r="B137">
        <f>EnemyInfoCasual!E127</f>
        <v>6080</v>
      </c>
      <c r="C137">
        <f>(B137+(IF(EnemyInfoCasual!I127=1,PlayerInfo!$B$5,0)))*(PlayerInfo!$B$1)*(EnemyInfoCasual!L127+1)</f>
        <v>10943.999999999998</v>
      </c>
      <c r="D137">
        <f>(B137+(IF(EnemyInfoCasual!I127=1,PlayerInfo!$B$5,0))+PlayerInfo!$B$6)*(PlayerInfo!$B$1)*(EnemyInfoCasual!L127+1)*EnemyInfoCasual!H127</f>
        <v>10943.999999999998</v>
      </c>
      <c r="E137">
        <f>(B137+(IF(EnemyInfoCasual!I127=1,PlayerInfo!$B$5,0))+PlayerInfo!$B$6+PlayerInfo!$B$7)*(PlayerInfo!$B$1)*(EnemyInfoCasual!L127+1)*1.2*EnemyInfoCasual!H127</f>
        <v>13132.799999999997</v>
      </c>
      <c r="F137" s="13">
        <f t="shared" si="10"/>
        <v>5.681818181818182E-3</v>
      </c>
      <c r="G137" s="13">
        <f>MIN((($B$4+(IF(EnemyInfoCasual!$C127=1,0.05,0))-($B$4*(IF(EnemyInfoCasual!$C127=1,0.05,0))))*PlayerInfo!$B$3)*EnemyInfoCasual!H127,1)</f>
        <v>0.157</v>
      </c>
      <c r="H137" s="13">
        <f>MIN((($B$5+(IF(EnemyInfoCasual!$C127=1,0.005,0))-($B$5*(IF(EnemyInfoCasual!$C127=1,0.005,0)))))*PlayerInfo!$B$4*EnemyInfoCasual!H127,1)</f>
        <v>1.1990000000000001E-2</v>
      </c>
      <c r="I137" s="13">
        <f>MIN((($B$6+(IF(EnemyInfoCasual!$C127=1,0.005,0))-($B$6*(IF(EnemyInfoCasual!$C127=1,0.005,0)))))*PlayerInfo!$B$4*EnemyInfoCasual!H127,1)</f>
        <v>2.9899999999999999E-2</v>
      </c>
      <c r="J137" s="13">
        <f t="shared" si="11"/>
        <v>0.83289243000000002</v>
      </c>
      <c r="K137" s="14">
        <f t="shared" si="12"/>
        <v>0.81779429999999997</v>
      </c>
      <c r="L137" s="16">
        <f t="shared" si="13"/>
        <v>10990.84502592</v>
      </c>
      <c r="M137" s="16">
        <f t="shared" si="14"/>
        <v>14379.065400959995</v>
      </c>
      <c r="N137" s="16">
        <f>EnemyInfoCasual!F127</f>
        <v>1820</v>
      </c>
      <c r="O137" s="16">
        <f>N137*PlayerInfo!$B$10</f>
        <v>1820</v>
      </c>
      <c r="P137" s="16">
        <f>N137*PlayerInfo!$B$10*1.2*EnemyInfoCasual!H127</f>
        <v>2184</v>
      </c>
      <c r="Q137" s="16">
        <f>N137*PlayerInfo!$B$10*1.2*1.5*EnemyInfoCasual!H127</f>
        <v>3276</v>
      </c>
      <c r="R137" s="16">
        <f t="shared" si="15"/>
        <v>1898.0314625999999</v>
      </c>
      <c r="S137" s="16">
        <f t="shared" si="16"/>
        <v>3086.7616416000001</v>
      </c>
      <c r="T137" s="16">
        <f>EnemyInfoCasual!G127</f>
        <v>2000</v>
      </c>
      <c r="U137" s="16">
        <f>T137*PlayerInfo!$B$11</f>
        <v>2000</v>
      </c>
      <c r="V137" s="16">
        <f>T137*PlayerInfo!$B$11*1.2*EnemyInfoCasual!H127</f>
        <v>2400</v>
      </c>
      <c r="W137" s="16">
        <f>T137*PlayerInfo!$B$11*1.2*1.5*EnemyInfoCasual!H127</f>
        <v>3600</v>
      </c>
      <c r="X137" s="16">
        <f t="shared" si="17"/>
        <v>2085.7488600000001</v>
      </c>
      <c r="Y137" s="16">
        <f t="shared" si="18"/>
        <v>3392.0457600000004</v>
      </c>
    </row>
    <row r="138" spans="1:25">
      <c r="A138" s="4" t="s">
        <v>193</v>
      </c>
      <c r="B138">
        <f>EnemyInfoCasual!E128</f>
        <v>6170</v>
      </c>
      <c r="C138">
        <f>(B138+(IF(EnemyInfoCasual!I128=1,PlayerInfo!$B$5,0)))*(PlayerInfo!$B$1)*(EnemyInfoCasual!L128+1)</f>
        <v>11105.999999999998</v>
      </c>
      <c r="D138">
        <f>(B138+(IF(EnemyInfoCasual!I128=1,PlayerInfo!$B$5,0))+PlayerInfo!$B$6)*(PlayerInfo!$B$1)*(EnemyInfoCasual!L128+1)*EnemyInfoCasual!H128</f>
        <v>11105.999999999998</v>
      </c>
      <c r="E138">
        <f>(B138+(IF(EnemyInfoCasual!I128=1,PlayerInfo!$B$5,0))+PlayerInfo!$B$6+PlayerInfo!$B$7)*(PlayerInfo!$B$1)*(EnemyInfoCasual!L128+1)*1.2*EnemyInfoCasual!H128</f>
        <v>13327.199999999997</v>
      </c>
      <c r="F138" s="13">
        <f t="shared" si="10"/>
        <v>5.681818181818182E-3</v>
      </c>
      <c r="G138" s="13">
        <f>MIN((($B$4+(IF(EnemyInfoCasual!$C128=1,0.05,0))-($B$4*(IF(EnemyInfoCasual!$C128=1,0.05,0))))*PlayerInfo!$B$3)*EnemyInfoCasual!H128,1)</f>
        <v>0.157</v>
      </c>
      <c r="H138" s="13">
        <f>MIN((($B$5+(IF(EnemyInfoCasual!$C128=1,0.005,0))-($B$5*(IF(EnemyInfoCasual!$C128=1,0.005,0)))))*PlayerInfo!$B$4*EnemyInfoCasual!H128,1)</f>
        <v>1.1990000000000001E-2</v>
      </c>
      <c r="I138" s="13">
        <f>MIN((($B$6+(IF(EnemyInfoCasual!$C128=1,0.005,0))-($B$6*(IF(EnemyInfoCasual!$C128=1,0.005,0)))))*PlayerInfo!$B$4*EnemyInfoCasual!H128,1)</f>
        <v>2.9899999999999999E-2</v>
      </c>
      <c r="J138" s="13">
        <f t="shared" si="11"/>
        <v>0.83289243000000002</v>
      </c>
      <c r="K138" s="14">
        <f t="shared" si="12"/>
        <v>0.81779429999999997</v>
      </c>
      <c r="L138" s="16">
        <f t="shared" si="13"/>
        <v>11153.538455579997</v>
      </c>
      <c r="M138" s="16">
        <f t="shared" si="14"/>
        <v>14591.913408539998</v>
      </c>
      <c r="N138" s="16">
        <f>EnemyInfoCasual!F128</f>
        <v>1850</v>
      </c>
      <c r="O138" s="16">
        <f>N138*PlayerInfo!$B$10</f>
        <v>1850</v>
      </c>
      <c r="P138" s="16">
        <f>N138*PlayerInfo!$B$10*1.2*EnemyInfoCasual!H128</f>
        <v>2220</v>
      </c>
      <c r="Q138" s="16">
        <f>N138*PlayerInfo!$B$10*1.2*1.5*EnemyInfoCasual!H128</f>
        <v>3330</v>
      </c>
      <c r="R138" s="16">
        <f t="shared" si="15"/>
        <v>1929.3176954999999</v>
      </c>
      <c r="S138" s="16">
        <f t="shared" si="16"/>
        <v>3137.6423279999999</v>
      </c>
      <c r="T138" s="16">
        <f>EnemyInfoCasual!G128</f>
        <v>2000</v>
      </c>
      <c r="U138" s="16">
        <f>T138*PlayerInfo!$B$11</f>
        <v>2000</v>
      </c>
      <c r="V138" s="16">
        <f>T138*PlayerInfo!$B$11*1.2*EnemyInfoCasual!H128</f>
        <v>2400</v>
      </c>
      <c r="W138" s="16">
        <f>T138*PlayerInfo!$B$11*1.2*1.5*EnemyInfoCasual!H128</f>
        <v>3600</v>
      </c>
      <c r="X138" s="16">
        <f t="shared" si="17"/>
        <v>2085.7488600000001</v>
      </c>
      <c r="Y138" s="16">
        <f t="shared" si="18"/>
        <v>3392.0457600000004</v>
      </c>
    </row>
    <row r="139" spans="1:25">
      <c r="A139" s="4" t="s">
        <v>196</v>
      </c>
      <c r="B139">
        <f>EnemyInfoCasual!E129</f>
        <v>6270</v>
      </c>
      <c r="C139">
        <f>(B139+(IF(EnemyInfoCasual!I129=1,PlayerInfo!$B$5,0)))*(PlayerInfo!$B$1)*(EnemyInfoCasual!L129+1)</f>
        <v>11285.999999999998</v>
      </c>
      <c r="D139">
        <f>(B139+(IF(EnemyInfoCasual!I129=1,PlayerInfo!$B$5,0))+PlayerInfo!$B$6)*(PlayerInfo!$B$1)*(EnemyInfoCasual!L129+1)*EnemyInfoCasual!H129</f>
        <v>11285.999999999998</v>
      </c>
      <c r="E139">
        <f>(B139+(IF(EnemyInfoCasual!I129=1,PlayerInfo!$B$5,0))+PlayerInfo!$B$6+PlayerInfo!$B$7)*(PlayerInfo!$B$1)*(EnemyInfoCasual!L129+1)*1.2*EnemyInfoCasual!H129</f>
        <v>13543.199999999997</v>
      </c>
      <c r="F139" s="13">
        <f t="shared" si="10"/>
        <v>5.681818181818182E-3</v>
      </c>
      <c r="G139" s="13">
        <f>MIN((($B$4+(IF(EnemyInfoCasual!$C129=1,0.05,0))-($B$4*(IF(EnemyInfoCasual!$C129=1,0.05,0))))*PlayerInfo!$B$3)*EnemyInfoCasual!H129,1)</f>
        <v>0.157</v>
      </c>
      <c r="H139" s="13">
        <f>MIN((($B$5+(IF(EnemyInfoCasual!$C129=1,0.005,0))-($B$5*(IF(EnemyInfoCasual!$C129=1,0.005,0)))))*PlayerInfo!$B$4*EnemyInfoCasual!H129,1)</f>
        <v>1.1990000000000001E-2</v>
      </c>
      <c r="I139" s="13">
        <f>MIN((($B$6+(IF(EnemyInfoCasual!$C129=1,0.005,0))-($B$6*(IF(EnemyInfoCasual!$C129=1,0.005,0)))))*PlayerInfo!$B$4*EnemyInfoCasual!H129,1)</f>
        <v>2.9899999999999999E-2</v>
      </c>
      <c r="J139" s="13">
        <f t="shared" si="11"/>
        <v>0.83289243000000002</v>
      </c>
      <c r="K139" s="14">
        <f t="shared" si="12"/>
        <v>0.81779429999999997</v>
      </c>
      <c r="L139" s="16">
        <f t="shared" si="13"/>
        <v>11334.308932979999</v>
      </c>
      <c r="M139" s="16">
        <f t="shared" si="14"/>
        <v>14828.411194739998</v>
      </c>
      <c r="N139" s="16">
        <f>EnemyInfoCasual!F129</f>
        <v>1880</v>
      </c>
      <c r="O139" s="16">
        <f>N139*PlayerInfo!$B$10</f>
        <v>1880</v>
      </c>
      <c r="P139" s="16">
        <f>N139*PlayerInfo!$B$10*1.2*EnemyInfoCasual!H129</f>
        <v>2256</v>
      </c>
      <c r="Q139" s="16">
        <f>N139*PlayerInfo!$B$10*1.2*1.5*EnemyInfoCasual!H129</f>
        <v>3384</v>
      </c>
      <c r="R139" s="16">
        <f t="shared" si="15"/>
        <v>1960.6039283999999</v>
      </c>
      <c r="S139" s="16">
        <f t="shared" si="16"/>
        <v>3188.5230144000002</v>
      </c>
      <c r="T139" s="16">
        <f>EnemyInfoCasual!G129</f>
        <v>2100</v>
      </c>
      <c r="U139" s="16">
        <f>T139*PlayerInfo!$B$11</f>
        <v>2100</v>
      </c>
      <c r="V139" s="16">
        <f>T139*PlayerInfo!$B$11*1.2*EnemyInfoCasual!H129</f>
        <v>2520</v>
      </c>
      <c r="W139" s="16">
        <f>T139*PlayerInfo!$B$11*1.2*1.5*EnemyInfoCasual!H129</f>
        <v>3780</v>
      </c>
      <c r="X139" s="16">
        <f t="shared" si="17"/>
        <v>2190.0363029999999</v>
      </c>
      <c r="Y139" s="16">
        <f t="shared" si="18"/>
        <v>3561.648048</v>
      </c>
    </row>
    <row r="140" spans="1:25">
      <c r="A140" s="4" t="s">
        <v>197</v>
      </c>
      <c r="B140">
        <f>EnemyInfoCasual!E130</f>
        <v>6360</v>
      </c>
      <c r="C140">
        <f>(B140+(IF(EnemyInfoCasual!I130=1,PlayerInfo!$B$5,0)))*(PlayerInfo!$B$1)*(EnemyInfoCasual!L130+1)</f>
        <v>11447.999999999998</v>
      </c>
      <c r="D140">
        <f>(B140+(IF(EnemyInfoCasual!I130=1,PlayerInfo!$B$5,0))+PlayerInfo!$B$6)*(PlayerInfo!$B$1)*(EnemyInfoCasual!L130+1)*EnemyInfoCasual!H130</f>
        <v>11447.999999999998</v>
      </c>
      <c r="E140">
        <f>(B140+(IF(EnemyInfoCasual!I130=1,PlayerInfo!$B$5,0))+PlayerInfo!$B$6+PlayerInfo!$B$7)*(PlayerInfo!$B$1)*(EnemyInfoCasual!L130+1)*1.2*EnemyInfoCasual!H130</f>
        <v>13737.599999999997</v>
      </c>
      <c r="F140" s="13">
        <f t="shared" si="10"/>
        <v>5.681818181818182E-3</v>
      </c>
      <c r="G140" s="13">
        <f>MIN((($B$4+(IF(EnemyInfoCasual!$C130=1,0.05,0))-($B$4*(IF(EnemyInfoCasual!$C130=1,0.05,0))))*PlayerInfo!$B$3)*EnemyInfoCasual!H130,1)</f>
        <v>0.157</v>
      </c>
      <c r="H140" s="13">
        <f>MIN((($B$5+(IF(EnemyInfoCasual!$C130=1,0.005,0))-($B$5*(IF(EnemyInfoCasual!$C130=1,0.005,0)))))*PlayerInfo!$B$4*EnemyInfoCasual!H130,1)</f>
        <v>1.1990000000000001E-2</v>
      </c>
      <c r="I140" s="13">
        <f>MIN((($B$6+(IF(EnemyInfoCasual!$C130=1,0.005,0))-($B$6*(IF(EnemyInfoCasual!$C130=1,0.005,0)))))*PlayerInfo!$B$4*EnemyInfoCasual!H130,1)</f>
        <v>2.9899999999999999E-2</v>
      </c>
      <c r="J140" s="13">
        <f t="shared" si="11"/>
        <v>0.83289243000000002</v>
      </c>
      <c r="K140" s="14">
        <f t="shared" si="12"/>
        <v>0.81779429999999997</v>
      </c>
      <c r="L140" s="16">
        <f t="shared" si="13"/>
        <v>11497.002362639998</v>
      </c>
      <c r="M140" s="16">
        <f t="shared" si="14"/>
        <v>15041.259202319998</v>
      </c>
      <c r="N140" s="16">
        <f>EnemyInfoCasual!F130</f>
        <v>1900</v>
      </c>
      <c r="O140" s="16">
        <f>N140*PlayerInfo!$B$10</f>
        <v>1900</v>
      </c>
      <c r="P140" s="16">
        <f>N140*PlayerInfo!$B$10*1.2*EnemyInfoCasual!H130</f>
        <v>2280</v>
      </c>
      <c r="Q140" s="16">
        <f>N140*PlayerInfo!$B$10*1.2*1.5*EnemyInfoCasual!H130</f>
        <v>3420</v>
      </c>
      <c r="R140" s="16">
        <f t="shared" si="15"/>
        <v>1981.461417</v>
      </c>
      <c r="S140" s="16">
        <f t="shared" si="16"/>
        <v>3222.4434720000004</v>
      </c>
      <c r="T140" s="16">
        <f>EnemyInfoCasual!G130</f>
        <v>2100</v>
      </c>
      <c r="U140" s="16">
        <f>T140*PlayerInfo!$B$11</f>
        <v>2100</v>
      </c>
      <c r="V140" s="16">
        <f>T140*PlayerInfo!$B$11*1.2*EnemyInfoCasual!H130</f>
        <v>2520</v>
      </c>
      <c r="W140" s="16">
        <f>T140*PlayerInfo!$B$11*1.2*1.5*EnemyInfoCasual!H130</f>
        <v>3780</v>
      </c>
      <c r="X140" s="16">
        <f t="shared" si="17"/>
        <v>2190.0363029999999</v>
      </c>
      <c r="Y140" s="16">
        <f t="shared" si="18"/>
        <v>3561.648048</v>
      </c>
    </row>
    <row r="141" spans="1:25">
      <c r="A141" s="4" t="s">
        <v>199</v>
      </c>
      <c r="B141">
        <f>EnemyInfoCasual!E131</f>
        <v>6450</v>
      </c>
      <c r="C141">
        <f>(B141+(IF(EnemyInfoCasual!I131=1,PlayerInfo!$B$5,0)))*(PlayerInfo!$B$1)*(EnemyInfoCasual!L131+1)</f>
        <v>11609.999999999998</v>
      </c>
      <c r="D141">
        <f>(B141+(IF(EnemyInfoCasual!I131=1,PlayerInfo!$B$5,0))+PlayerInfo!$B$6)*(PlayerInfo!$B$1)*(EnemyInfoCasual!L131+1)*EnemyInfoCasual!H131</f>
        <v>11609.999999999998</v>
      </c>
      <c r="E141">
        <f>(B141+(IF(EnemyInfoCasual!I131=1,PlayerInfo!$B$5,0))+PlayerInfo!$B$6+PlayerInfo!$B$7)*(PlayerInfo!$B$1)*(EnemyInfoCasual!L131+1)*1.2*EnemyInfoCasual!H131</f>
        <v>13931.999999999998</v>
      </c>
      <c r="F141" s="13">
        <f t="shared" si="10"/>
        <v>5.681818181818182E-3</v>
      </c>
      <c r="G141" s="13">
        <f>MIN((($B$4+(IF(EnemyInfoCasual!$C131=1,0.05,0))-($B$4*(IF(EnemyInfoCasual!$C131=1,0.05,0))))*PlayerInfo!$B$3)*EnemyInfoCasual!H131,1)</f>
        <v>0.157</v>
      </c>
      <c r="H141" s="13">
        <f>MIN((($B$5+(IF(EnemyInfoCasual!$C131=1,0.005,0))-($B$5*(IF(EnemyInfoCasual!$C131=1,0.005,0)))))*PlayerInfo!$B$4*EnemyInfoCasual!H131,1)</f>
        <v>1.1990000000000001E-2</v>
      </c>
      <c r="I141" s="13">
        <f>MIN((($B$6+(IF(EnemyInfoCasual!$C131=1,0.005,0))-($B$6*(IF(EnemyInfoCasual!$C131=1,0.005,0)))))*PlayerInfo!$B$4*EnemyInfoCasual!H131,1)</f>
        <v>2.9899999999999999E-2</v>
      </c>
      <c r="J141" s="13">
        <f t="shared" si="11"/>
        <v>0.83289243000000002</v>
      </c>
      <c r="K141" s="14">
        <f t="shared" si="12"/>
        <v>0.81779429999999997</v>
      </c>
      <c r="L141" s="16">
        <f t="shared" si="13"/>
        <v>11659.695792300001</v>
      </c>
      <c r="M141" s="16">
        <f t="shared" si="14"/>
        <v>15254.107209899999</v>
      </c>
      <c r="N141" s="16">
        <f>EnemyInfoCasual!F131</f>
        <v>1930</v>
      </c>
      <c r="O141" s="16">
        <f>N141*PlayerInfo!$B$10</f>
        <v>1930</v>
      </c>
      <c r="P141" s="16">
        <f>N141*PlayerInfo!$B$10*1.2*EnemyInfoCasual!H131</f>
        <v>2316</v>
      </c>
      <c r="Q141" s="16">
        <f>N141*PlayerInfo!$B$10*1.2*1.5*EnemyInfoCasual!H131</f>
        <v>3474</v>
      </c>
      <c r="R141" s="16">
        <f t="shared" si="15"/>
        <v>2012.7476499000002</v>
      </c>
      <c r="S141" s="16">
        <f t="shared" si="16"/>
        <v>3273.3241584000002</v>
      </c>
      <c r="T141" s="16">
        <f>EnemyInfoCasual!G131</f>
        <v>2200</v>
      </c>
      <c r="U141" s="16">
        <f>T141*PlayerInfo!$B$11</f>
        <v>2200</v>
      </c>
      <c r="V141" s="16">
        <f>T141*PlayerInfo!$B$11*1.2*EnemyInfoCasual!H131</f>
        <v>2640</v>
      </c>
      <c r="W141" s="16">
        <f>T141*PlayerInfo!$B$11*1.2*1.5*EnemyInfoCasual!H131</f>
        <v>3960</v>
      </c>
      <c r="X141" s="16">
        <f t="shared" si="17"/>
        <v>2294.323746</v>
      </c>
      <c r="Y141" s="16">
        <f t="shared" si="18"/>
        <v>3731.2503359999996</v>
      </c>
    </row>
    <row r="142" spans="1:25">
      <c r="A142" s="4" t="s">
        <v>200</v>
      </c>
      <c r="B142">
        <f>EnemyInfoCasual!E132</f>
        <v>6540</v>
      </c>
      <c r="C142">
        <f>(B142+(IF(EnemyInfoCasual!I132=1,PlayerInfo!$B$5,0)))*(PlayerInfo!$B$1)*(EnemyInfoCasual!L132+1)</f>
        <v>11771.999999999998</v>
      </c>
      <c r="D142">
        <f>(B142+(IF(EnemyInfoCasual!I132=1,PlayerInfo!$B$5,0))+PlayerInfo!$B$6)*(PlayerInfo!$B$1)*(EnemyInfoCasual!L132+1)*EnemyInfoCasual!H132</f>
        <v>11771.999999999998</v>
      </c>
      <c r="E142">
        <f>(B142+(IF(EnemyInfoCasual!I132=1,PlayerInfo!$B$5,0))+PlayerInfo!$B$6+PlayerInfo!$B$7)*(PlayerInfo!$B$1)*(EnemyInfoCasual!L132+1)*1.2*EnemyInfoCasual!H132</f>
        <v>14126.399999999998</v>
      </c>
      <c r="F142" s="13">
        <f t="shared" ref="F142:F188" si="19">1/176</f>
        <v>5.681818181818182E-3</v>
      </c>
      <c r="G142" s="13">
        <f>MIN((($B$4+(IF(EnemyInfoCasual!$C132=1,0.05,0))-($B$4*(IF(EnemyInfoCasual!$C132=1,0.05,0))))*PlayerInfo!$B$3)*EnemyInfoCasual!H132,1)</f>
        <v>0.157</v>
      </c>
      <c r="H142" s="13">
        <f>MIN((($B$5+(IF(EnemyInfoCasual!$C132=1,0.005,0))-($B$5*(IF(EnemyInfoCasual!$C132=1,0.005,0)))))*PlayerInfo!$B$4*EnemyInfoCasual!H132,1)</f>
        <v>1.1990000000000001E-2</v>
      </c>
      <c r="I142" s="13">
        <f>MIN((($B$6+(IF(EnemyInfoCasual!$C132=1,0.005,0))-($B$6*(IF(EnemyInfoCasual!$C132=1,0.005,0)))))*PlayerInfo!$B$4*EnemyInfoCasual!H132,1)</f>
        <v>2.9899999999999999E-2</v>
      </c>
      <c r="J142" s="13">
        <f t="shared" ref="J142:J188" si="20">(1*(1-G142)*(1-H142))</f>
        <v>0.83289243000000002</v>
      </c>
      <c r="K142" s="14">
        <f t="shared" ref="K142:K188" si="21">(1*(1-G142)*(1-I142))</f>
        <v>0.81779429999999997</v>
      </c>
      <c r="L142" s="16">
        <f t="shared" ref="L142:L188" si="22">(J142*C142)+(G142*D142)+(H142*E142)</f>
        <v>11822.389221959998</v>
      </c>
      <c r="M142" s="16">
        <f t="shared" ref="M142:M188" si="23">((K142*C142)+(G142*D142)+(I142*E142))*1.3</f>
        <v>15466.955217479996</v>
      </c>
      <c r="N142" s="16">
        <f>EnemyInfoCasual!F132</f>
        <v>1960</v>
      </c>
      <c r="O142" s="16">
        <f>N142*PlayerInfo!$B$10</f>
        <v>1960</v>
      </c>
      <c r="P142" s="16">
        <f>N142*PlayerInfo!$B$10*1.2*EnemyInfoCasual!H132</f>
        <v>2352</v>
      </c>
      <c r="Q142" s="16">
        <f>N142*PlayerInfo!$B$10*1.2*1.5*EnemyInfoCasual!H132</f>
        <v>3528</v>
      </c>
      <c r="R142" s="16">
        <f t="shared" ref="R142:R188" si="24">(J142*O142)+(G142*P142)+(H142*Q142)</f>
        <v>2044.0338828000001</v>
      </c>
      <c r="S142" s="16">
        <f t="shared" ref="S142:S188" si="25">((K142*O142)+(G142*P142)+(I142*Q142))*1.6</f>
        <v>3324.2048448000005</v>
      </c>
      <c r="T142" s="16">
        <f>EnemyInfoCasual!G132</f>
        <v>2200</v>
      </c>
      <c r="U142" s="16">
        <f>T142*PlayerInfo!$B$11</f>
        <v>2200</v>
      </c>
      <c r="V142" s="16">
        <f>T142*PlayerInfo!$B$11*1.2*EnemyInfoCasual!H132</f>
        <v>2640</v>
      </c>
      <c r="W142" s="16">
        <f>T142*PlayerInfo!$B$11*1.2*1.5*EnemyInfoCasual!H132</f>
        <v>3960</v>
      </c>
      <c r="X142" s="16">
        <f t="shared" ref="X142:X188" si="26">(J142*U142)+(G142*V142)+(H142*W142)</f>
        <v>2294.323746</v>
      </c>
      <c r="Y142" s="16">
        <f t="shared" ref="Y142:Y188" si="27">((K142*U142)+(G142*V142)+(I142*W142))*1.6</f>
        <v>3731.2503359999996</v>
      </c>
    </row>
    <row r="143" spans="1:25">
      <c r="A143" s="4" t="s">
        <v>202</v>
      </c>
      <c r="B143">
        <f>EnemyInfoCasual!E133</f>
        <v>6630</v>
      </c>
      <c r="C143">
        <f>(B143+(IF(EnemyInfoCasual!I133=1,PlayerInfo!$B$5,0)))*(PlayerInfo!$B$1)*(EnemyInfoCasual!L133+1)</f>
        <v>11933.999999999998</v>
      </c>
      <c r="D143">
        <f>(B143+(IF(EnemyInfoCasual!I133=1,PlayerInfo!$B$5,0))+PlayerInfo!$B$6)*(PlayerInfo!$B$1)*(EnemyInfoCasual!L133+1)*EnemyInfoCasual!H133</f>
        <v>11933.999999999998</v>
      </c>
      <c r="E143">
        <f>(B143+(IF(EnemyInfoCasual!I133=1,PlayerInfo!$B$5,0))+PlayerInfo!$B$6+PlayerInfo!$B$7)*(PlayerInfo!$B$1)*(EnemyInfoCasual!L133+1)*1.2*EnemyInfoCasual!H133</f>
        <v>14320.799999999997</v>
      </c>
      <c r="F143" s="13">
        <f t="shared" si="19"/>
        <v>5.681818181818182E-3</v>
      </c>
      <c r="G143" s="13">
        <f>MIN((($B$4+(IF(EnemyInfoCasual!$C133=1,0.05,0))-($B$4*(IF(EnemyInfoCasual!$C133=1,0.05,0))))*PlayerInfo!$B$3)*EnemyInfoCasual!H133,1)</f>
        <v>0.157</v>
      </c>
      <c r="H143" s="13">
        <f>MIN((($B$5+(IF(EnemyInfoCasual!$C133=1,0.005,0))-($B$5*(IF(EnemyInfoCasual!$C133=1,0.005,0)))))*PlayerInfo!$B$4*EnemyInfoCasual!H133,1)</f>
        <v>1.1990000000000001E-2</v>
      </c>
      <c r="I143" s="13">
        <f>MIN((($B$6+(IF(EnemyInfoCasual!$C133=1,0.005,0))-($B$6*(IF(EnemyInfoCasual!$C133=1,0.005,0)))))*PlayerInfo!$B$4*EnemyInfoCasual!H133,1)</f>
        <v>2.9899999999999999E-2</v>
      </c>
      <c r="J143" s="13">
        <f t="shared" si="20"/>
        <v>0.83289243000000002</v>
      </c>
      <c r="K143" s="14">
        <f t="shared" si="21"/>
        <v>0.81779429999999997</v>
      </c>
      <c r="L143" s="16">
        <f t="shared" si="22"/>
        <v>11985.082651619998</v>
      </c>
      <c r="M143" s="16">
        <f t="shared" si="23"/>
        <v>15679.803225059995</v>
      </c>
      <c r="N143" s="16">
        <f>EnemyInfoCasual!F133</f>
        <v>1990</v>
      </c>
      <c r="O143" s="16">
        <f>N143*PlayerInfo!$B$10</f>
        <v>1990</v>
      </c>
      <c r="P143" s="16">
        <f>N143*PlayerInfo!$B$10*1.2*EnemyInfoCasual!H133</f>
        <v>2388</v>
      </c>
      <c r="Q143" s="16">
        <f>N143*PlayerInfo!$B$10*1.2*1.5*EnemyInfoCasual!H133</f>
        <v>3582</v>
      </c>
      <c r="R143" s="16">
        <f t="shared" si="24"/>
        <v>2075.3201156999999</v>
      </c>
      <c r="S143" s="16">
        <f t="shared" si="25"/>
        <v>3375.0855312000003</v>
      </c>
      <c r="T143" s="16">
        <f>EnemyInfoCasual!G133</f>
        <v>2300</v>
      </c>
      <c r="U143" s="16">
        <f>T143*PlayerInfo!$B$11</f>
        <v>2300</v>
      </c>
      <c r="V143" s="16">
        <f>T143*PlayerInfo!$B$11*1.2*EnemyInfoCasual!H133</f>
        <v>2760</v>
      </c>
      <c r="W143" s="16">
        <f>T143*PlayerInfo!$B$11*1.2*1.5*EnemyInfoCasual!H133</f>
        <v>4140</v>
      </c>
      <c r="X143" s="16">
        <f t="shared" si="26"/>
        <v>2398.6111890000002</v>
      </c>
      <c r="Y143" s="16">
        <f t="shared" si="27"/>
        <v>3900.8526240000001</v>
      </c>
    </row>
    <row r="144" spans="1:25">
      <c r="A144" s="4" t="s">
        <v>205</v>
      </c>
      <c r="B144">
        <f>EnemyInfoCasual!E134</f>
        <v>6710</v>
      </c>
      <c r="C144">
        <f>(B144+(IF(EnemyInfoCasual!I134=1,PlayerInfo!$B$5,0)))*(PlayerInfo!$B$1)*(EnemyInfoCasual!L134+1)</f>
        <v>12077.999999999998</v>
      </c>
      <c r="D144">
        <f>(B144+(IF(EnemyInfoCasual!I134=1,PlayerInfo!$B$5,0))+PlayerInfo!$B$6)*(PlayerInfo!$B$1)*(EnemyInfoCasual!L134+1)*EnemyInfoCasual!H134</f>
        <v>12077.999999999998</v>
      </c>
      <c r="E144">
        <f>(B144+(IF(EnemyInfoCasual!I134=1,PlayerInfo!$B$5,0))+PlayerInfo!$B$6+PlayerInfo!$B$7)*(PlayerInfo!$B$1)*(EnemyInfoCasual!L134+1)*1.2*EnemyInfoCasual!H134</f>
        <v>14493.599999999997</v>
      </c>
      <c r="F144" s="13">
        <f t="shared" si="19"/>
        <v>5.681818181818182E-3</v>
      </c>
      <c r="G144" s="13">
        <f>MIN((($B$4+(IF(EnemyInfoCasual!$C134=1,0.05,0))-($B$4*(IF(EnemyInfoCasual!$C134=1,0.05,0))))*PlayerInfo!$B$3)*EnemyInfoCasual!H134,1)</f>
        <v>0.157</v>
      </c>
      <c r="H144" s="13">
        <f>MIN((($B$5+(IF(EnemyInfoCasual!$C134=1,0.005,0))-($B$5*(IF(EnemyInfoCasual!$C134=1,0.005,0)))))*PlayerInfo!$B$4*EnemyInfoCasual!H134,1)</f>
        <v>1.1990000000000001E-2</v>
      </c>
      <c r="I144" s="13">
        <f>MIN((($B$6+(IF(EnemyInfoCasual!$C134=1,0.005,0))-($B$6*(IF(EnemyInfoCasual!$C134=1,0.005,0)))))*PlayerInfo!$B$4*EnemyInfoCasual!H134,1)</f>
        <v>2.9899999999999999E-2</v>
      </c>
      <c r="J144" s="13">
        <f t="shared" si="20"/>
        <v>0.83289243000000002</v>
      </c>
      <c r="K144" s="14">
        <f t="shared" si="21"/>
        <v>0.81779429999999997</v>
      </c>
      <c r="L144" s="16">
        <f t="shared" si="22"/>
        <v>12129.699033539999</v>
      </c>
      <c r="M144" s="16">
        <f t="shared" si="23"/>
        <v>15869.001454019997</v>
      </c>
      <c r="N144" s="16">
        <f>EnemyInfoCasual!F134</f>
        <v>2020</v>
      </c>
      <c r="O144" s="16">
        <f>N144*PlayerInfo!$B$10</f>
        <v>2020</v>
      </c>
      <c r="P144" s="16">
        <f>N144*PlayerInfo!$B$10*1.2*EnemyInfoCasual!H134</f>
        <v>2424</v>
      </c>
      <c r="Q144" s="16">
        <f>N144*PlayerInfo!$B$10*1.2*1.5*EnemyInfoCasual!H134</f>
        <v>3636</v>
      </c>
      <c r="R144" s="16">
        <f t="shared" si="24"/>
        <v>2106.6063485999998</v>
      </c>
      <c r="S144" s="16">
        <f t="shared" si="25"/>
        <v>3425.9662176000002</v>
      </c>
      <c r="T144" s="16">
        <f>EnemyInfoCasual!G134</f>
        <v>2300</v>
      </c>
      <c r="U144" s="16">
        <f>T144*PlayerInfo!$B$11</f>
        <v>2300</v>
      </c>
      <c r="V144" s="16">
        <f>T144*PlayerInfo!$B$11*1.2*EnemyInfoCasual!H134</f>
        <v>2760</v>
      </c>
      <c r="W144" s="16">
        <f>T144*PlayerInfo!$B$11*1.2*1.5*EnemyInfoCasual!H134</f>
        <v>4140</v>
      </c>
      <c r="X144" s="16">
        <f t="shared" si="26"/>
        <v>2398.6111890000002</v>
      </c>
      <c r="Y144" s="16">
        <f t="shared" si="27"/>
        <v>3900.8526240000001</v>
      </c>
    </row>
    <row r="145" spans="1:25">
      <c r="A145" s="4" t="s">
        <v>206</v>
      </c>
      <c r="B145">
        <f>EnemyInfoCasual!E135</f>
        <v>6710</v>
      </c>
      <c r="C145">
        <f>(B145+(IF(EnemyInfoCasual!I135=1,PlayerInfo!$B$5,0)))*(PlayerInfo!$B$1)*(EnemyInfoCasual!L135+1)</f>
        <v>12077.999999999998</v>
      </c>
      <c r="D145">
        <f>(B145+(IF(EnemyInfoCasual!I135=1,PlayerInfo!$B$5,0))+PlayerInfo!$B$6)*(PlayerInfo!$B$1)*(EnemyInfoCasual!L135+1)*EnemyInfoCasual!H135</f>
        <v>12077.999999999998</v>
      </c>
      <c r="E145">
        <f>(B145+(IF(EnemyInfoCasual!I135=1,PlayerInfo!$B$5,0))+PlayerInfo!$B$6+PlayerInfo!$B$7)*(PlayerInfo!$B$1)*(EnemyInfoCasual!L135+1)*1.2*EnemyInfoCasual!H135</f>
        <v>14493.599999999997</v>
      </c>
      <c r="F145" s="13">
        <f t="shared" si="19"/>
        <v>5.681818181818182E-3</v>
      </c>
      <c r="G145" s="13">
        <f>MIN((($B$4+(IF(EnemyInfoCasual!$C135=1,0.05,0))-($B$4*(IF(EnemyInfoCasual!$C135=1,0.05,0))))*PlayerInfo!$B$3)*EnemyInfoCasual!H135,1)</f>
        <v>0.157</v>
      </c>
      <c r="H145" s="13">
        <f>MIN((($B$5+(IF(EnemyInfoCasual!$C135=1,0.005,0))-($B$5*(IF(EnemyInfoCasual!$C135=1,0.005,0)))))*PlayerInfo!$B$4*EnemyInfoCasual!H135,1)</f>
        <v>1.1990000000000001E-2</v>
      </c>
      <c r="I145" s="13">
        <f>MIN((($B$6+(IF(EnemyInfoCasual!$C135=1,0.005,0))-($B$6*(IF(EnemyInfoCasual!$C135=1,0.005,0)))))*PlayerInfo!$B$4*EnemyInfoCasual!H135,1)</f>
        <v>2.9899999999999999E-2</v>
      </c>
      <c r="J145" s="13">
        <f t="shared" si="20"/>
        <v>0.83289243000000002</v>
      </c>
      <c r="K145" s="14">
        <f t="shared" si="21"/>
        <v>0.81779429999999997</v>
      </c>
      <c r="L145" s="16">
        <f t="shared" si="22"/>
        <v>12129.699033539999</v>
      </c>
      <c r="M145" s="16">
        <f t="shared" si="23"/>
        <v>15869.001454019997</v>
      </c>
      <c r="N145" s="16">
        <f>EnemyInfoCasual!F135</f>
        <v>2020</v>
      </c>
      <c r="O145" s="16">
        <f>N145*PlayerInfo!$B$10</f>
        <v>2020</v>
      </c>
      <c r="P145" s="16">
        <f>N145*PlayerInfo!$B$10*1.2*EnemyInfoCasual!H135</f>
        <v>2424</v>
      </c>
      <c r="Q145" s="16">
        <f>N145*PlayerInfo!$B$10*1.2*1.5*EnemyInfoCasual!H135</f>
        <v>3636</v>
      </c>
      <c r="R145" s="16">
        <f t="shared" si="24"/>
        <v>2106.6063485999998</v>
      </c>
      <c r="S145" s="16">
        <f t="shared" si="25"/>
        <v>3425.9662176000002</v>
      </c>
      <c r="T145" s="16">
        <f>EnemyInfoCasual!G135</f>
        <v>2300</v>
      </c>
      <c r="U145" s="16">
        <f>T145*PlayerInfo!$B$11</f>
        <v>2300</v>
      </c>
      <c r="V145" s="16">
        <f>T145*PlayerInfo!$B$11*1.2*EnemyInfoCasual!H135</f>
        <v>2760</v>
      </c>
      <c r="W145" s="16">
        <f>T145*PlayerInfo!$B$11*1.2*1.5*EnemyInfoCasual!H135</f>
        <v>4140</v>
      </c>
      <c r="X145" s="16">
        <f t="shared" si="26"/>
        <v>2398.6111890000002</v>
      </c>
      <c r="Y145" s="16">
        <f t="shared" si="27"/>
        <v>3900.8526240000001</v>
      </c>
    </row>
    <row r="146" spans="1:25">
      <c r="A146" s="4" t="s">
        <v>212</v>
      </c>
      <c r="B146">
        <f>EnemyInfoCasual!E136</f>
        <v>20000</v>
      </c>
      <c r="C146">
        <f>(B146+(IF(EnemyInfoCasual!I136=1,PlayerInfo!$B$5,0)))*(PlayerInfo!$B$1)*(EnemyInfoCasual!L136+1)</f>
        <v>36000</v>
      </c>
      <c r="D146">
        <f>(B146+(IF(EnemyInfoCasual!I136=1,PlayerInfo!$B$5,0))+PlayerInfo!$B$6)*(PlayerInfo!$B$1)*(EnemyInfoCasual!L136+1)*EnemyInfoCasual!H136</f>
        <v>36000</v>
      </c>
      <c r="E146">
        <f>(B146+(IF(EnemyInfoCasual!I136=1,PlayerInfo!$B$5,0))+PlayerInfo!$B$6+PlayerInfo!$B$7)*(PlayerInfo!$B$1)*(EnemyInfoCasual!L136+1)*1.2*EnemyInfoCasual!H136</f>
        <v>43200</v>
      </c>
      <c r="F146" s="13">
        <f t="shared" si="19"/>
        <v>5.681818181818182E-3</v>
      </c>
      <c r="G146" s="13">
        <f>MIN((($B$4+(IF(EnemyInfoCasual!$C136=1,0.05,0))-($B$4*(IF(EnemyInfoCasual!$C136=1,0.05,0))))*PlayerInfo!$B$3)*EnemyInfoCasual!H136,1)</f>
        <v>0.157</v>
      </c>
      <c r="H146" s="13">
        <f>MIN((($B$5+(IF(EnemyInfoCasual!$C136=1,0.005,0))-($B$5*(IF(EnemyInfoCasual!$C136=1,0.005,0)))))*PlayerInfo!$B$4*EnemyInfoCasual!H136,1)</f>
        <v>1.1990000000000001E-2</v>
      </c>
      <c r="I146" s="13">
        <f>MIN((($B$6+(IF(EnemyInfoCasual!$C136=1,0.005,0))-($B$6*(IF(EnemyInfoCasual!$C136=1,0.005,0)))))*PlayerInfo!$B$4*EnemyInfoCasual!H136,1)</f>
        <v>2.9899999999999999E-2</v>
      </c>
      <c r="J146" s="13">
        <f t="shared" si="20"/>
        <v>0.83289243000000002</v>
      </c>
      <c r="K146" s="14">
        <f t="shared" si="21"/>
        <v>0.81779429999999997</v>
      </c>
      <c r="L146" s="16">
        <f t="shared" si="22"/>
        <v>36154.095479999996</v>
      </c>
      <c r="M146" s="16">
        <f t="shared" si="23"/>
        <v>47299.557240000002</v>
      </c>
      <c r="N146" s="16">
        <f>EnemyInfoCasual!F136</f>
        <v>8000</v>
      </c>
      <c r="O146" s="16">
        <f>N146*PlayerInfo!$B$10</f>
        <v>8000</v>
      </c>
      <c r="P146" s="16">
        <f>N146*PlayerInfo!$B$10*1.2*EnemyInfoCasual!H136</f>
        <v>9600</v>
      </c>
      <c r="Q146" s="16">
        <f>N146*PlayerInfo!$B$10*1.2*1.5*EnemyInfoCasual!H136</f>
        <v>14400</v>
      </c>
      <c r="R146" s="16">
        <f t="shared" si="24"/>
        <v>8342.9954400000006</v>
      </c>
      <c r="S146" s="16">
        <f t="shared" si="25"/>
        <v>13568.183040000002</v>
      </c>
      <c r="T146" s="16">
        <f>EnemyInfoCasual!G136</f>
        <v>10000</v>
      </c>
      <c r="U146" s="16">
        <f>T146*PlayerInfo!$B$11</f>
        <v>10000</v>
      </c>
      <c r="V146" s="16">
        <f>T146*PlayerInfo!$B$11*1.2*EnemyInfoCasual!H136</f>
        <v>12000</v>
      </c>
      <c r="W146" s="16">
        <f>T146*PlayerInfo!$B$11*1.2*1.5*EnemyInfoCasual!H136</f>
        <v>18000</v>
      </c>
      <c r="X146" s="16">
        <f t="shared" si="26"/>
        <v>10428.7443</v>
      </c>
      <c r="Y146" s="16">
        <f t="shared" si="27"/>
        <v>16960.228800000001</v>
      </c>
    </row>
    <row r="147" spans="1:25">
      <c r="A147" s="4" t="s">
        <v>218</v>
      </c>
      <c r="B147">
        <f>EnemyInfoCasual!E137</f>
        <v>21100</v>
      </c>
      <c r="C147">
        <f>(B147+(IF(EnemyInfoCasual!I137=1,PlayerInfo!$B$5,0)))*(PlayerInfo!$B$1)*(EnemyInfoCasual!L137+1)</f>
        <v>37979.999999999993</v>
      </c>
      <c r="D147">
        <f>(B147+(IF(EnemyInfoCasual!I137=1,PlayerInfo!$B$5,0))+PlayerInfo!$B$6)*(PlayerInfo!$B$1)*(EnemyInfoCasual!L137+1)*EnemyInfoCasual!H137</f>
        <v>37979.999999999993</v>
      </c>
      <c r="E147">
        <f>(B147+(IF(EnemyInfoCasual!I137=1,PlayerInfo!$B$5,0))+PlayerInfo!$B$6+PlayerInfo!$B$7)*(PlayerInfo!$B$1)*(EnemyInfoCasual!L137+1)*1.2*EnemyInfoCasual!H137</f>
        <v>45575.999999999993</v>
      </c>
      <c r="F147" s="13">
        <f t="shared" si="19"/>
        <v>5.681818181818182E-3</v>
      </c>
      <c r="G147" s="13">
        <f>MIN((($B$4+(IF(EnemyInfoCasual!$C137=1,0.05,0))-($B$4*(IF(EnemyInfoCasual!$C137=1,0.05,0))))*PlayerInfo!$B$3)*EnemyInfoCasual!H137,1)</f>
        <v>0.157</v>
      </c>
      <c r="H147" s="13">
        <f>MIN((($B$5+(IF(EnemyInfoCasual!$C137=1,0.005,0))-($B$5*(IF(EnemyInfoCasual!$C137=1,0.005,0)))))*PlayerInfo!$B$4*EnemyInfoCasual!H137,1)</f>
        <v>1.1990000000000001E-2</v>
      </c>
      <c r="I147" s="13">
        <f>MIN((($B$6+(IF(EnemyInfoCasual!$C137=1,0.005,0))-($B$6*(IF(EnemyInfoCasual!$C137=1,0.005,0)))))*PlayerInfo!$B$4*EnemyInfoCasual!H137,1)</f>
        <v>2.9899999999999999E-2</v>
      </c>
      <c r="J147" s="13">
        <f t="shared" si="20"/>
        <v>0.83289243000000002</v>
      </c>
      <c r="K147" s="14">
        <f t="shared" si="21"/>
        <v>0.81779429999999997</v>
      </c>
      <c r="L147" s="16">
        <f t="shared" si="22"/>
        <v>38142.570731399996</v>
      </c>
      <c r="M147" s="16">
        <f t="shared" si="23"/>
        <v>49901.032888199989</v>
      </c>
      <c r="N147" s="16">
        <f>EnemyInfoCasual!F137</f>
        <v>8510</v>
      </c>
      <c r="O147" s="16">
        <f>N147*PlayerInfo!$B$10</f>
        <v>8510</v>
      </c>
      <c r="P147" s="16">
        <f>N147*PlayerInfo!$B$10*1.2*EnemyInfoCasual!H137</f>
        <v>10212</v>
      </c>
      <c r="Q147" s="16">
        <f>N147*PlayerInfo!$B$10*1.2*1.5*EnemyInfoCasual!H137</f>
        <v>15318</v>
      </c>
      <c r="R147" s="16">
        <f t="shared" si="24"/>
        <v>8874.8613992999999</v>
      </c>
      <c r="S147" s="16">
        <f t="shared" si="25"/>
        <v>14433.154708800001</v>
      </c>
      <c r="T147" s="16">
        <f>EnemyInfoCasual!G137</f>
        <v>10000</v>
      </c>
      <c r="U147" s="16">
        <f>T147*PlayerInfo!$B$11</f>
        <v>10000</v>
      </c>
      <c r="V147" s="16">
        <f>T147*PlayerInfo!$B$11*1.2*EnemyInfoCasual!H137</f>
        <v>12000</v>
      </c>
      <c r="W147" s="16">
        <f>T147*PlayerInfo!$B$11*1.2*1.5*EnemyInfoCasual!H137</f>
        <v>18000</v>
      </c>
      <c r="X147" s="16">
        <f t="shared" si="26"/>
        <v>10428.7443</v>
      </c>
      <c r="Y147" s="16">
        <f t="shared" si="27"/>
        <v>16960.228800000001</v>
      </c>
    </row>
    <row r="148" spans="1:25">
      <c r="A148" s="4" t="s">
        <v>232</v>
      </c>
      <c r="B148">
        <f>EnemyInfoCasual!E138</f>
        <v>7390</v>
      </c>
      <c r="C148">
        <f>(B148+(IF(EnemyInfoCasual!I138=1,PlayerInfo!$B$5,0)))*(PlayerInfo!$B$1)*(EnemyInfoCasual!L138+1)</f>
        <v>13301.999999999998</v>
      </c>
      <c r="D148">
        <f>(B148+(IF(EnemyInfoCasual!I138=1,PlayerInfo!$B$5,0))+PlayerInfo!$B$6)*(PlayerInfo!$B$1)*(EnemyInfoCasual!L138+1)*EnemyInfoCasual!H138</f>
        <v>13301.999999999998</v>
      </c>
      <c r="E148">
        <f>(B148+(IF(EnemyInfoCasual!I138=1,PlayerInfo!$B$5,0))+PlayerInfo!$B$6+PlayerInfo!$B$7)*(PlayerInfo!$B$1)*(EnemyInfoCasual!L138+1)*1.2*EnemyInfoCasual!H138</f>
        <v>15962.399999999998</v>
      </c>
      <c r="F148" s="13">
        <f t="shared" si="19"/>
        <v>5.681818181818182E-3</v>
      </c>
      <c r="G148" s="13">
        <f>MIN((($B$4+(IF(EnemyInfoCasual!$C138=1,0.05,0))-($B$4*(IF(EnemyInfoCasual!$C138=1,0.05,0))))*PlayerInfo!$B$3)*EnemyInfoCasual!H138,1)</f>
        <v>0.157</v>
      </c>
      <c r="H148" s="13">
        <f>MIN((($B$5+(IF(EnemyInfoCasual!$C138=1,0.005,0))-($B$5*(IF(EnemyInfoCasual!$C138=1,0.005,0)))))*PlayerInfo!$B$4*EnemyInfoCasual!H138,1)</f>
        <v>1.1990000000000001E-2</v>
      </c>
      <c r="I148" s="13">
        <f>MIN((($B$6+(IF(EnemyInfoCasual!$C138=1,0.005,0))-($B$6*(IF(EnemyInfoCasual!$C138=1,0.005,0)))))*PlayerInfo!$B$4*EnemyInfoCasual!H138,1)</f>
        <v>2.9899999999999999E-2</v>
      </c>
      <c r="J148" s="13">
        <f t="shared" si="20"/>
        <v>0.83289243000000002</v>
      </c>
      <c r="K148" s="14">
        <f t="shared" si="21"/>
        <v>0.81779429999999997</v>
      </c>
      <c r="L148" s="16">
        <f t="shared" si="22"/>
        <v>13358.938279859998</v>
      </c>
      <c r="M148" s="16">
        <f t="shared" si="23"/>
        <v>17477.186400179999</v>
      </c>
      <c r="N148" s="16">
        <f>EnemyInfoCasual!F138</f>
        <v>2230</v>
      </c>
      <c r="O148" s="16">
        <f>N148*PlayerInfo!$B$10</f>
        <v>2230</v>
      </c>
      <c r="P148" s="16">
        <f>N148*PlayerInfo!$B$10*1.2*EnemyInfoCasual!H138</f>
        <v>2676</v>
      </c>
      <c r="Q148" s="16">
        <f>N148*PlayerInfo!$B$10*1.2*1.5*EnemyInfoCasual!H138</f>
        <v>4014</v>
      </c>
      <c r="R148" s="16">
        <f t="shared" si="24"/>
        <v>2325.6099789</v>
      </c>
      <c r="S148" s="16">
        <f t="shared" si="25"/>
        <v>3782.1310223999994</v>
      </c>
      <c r="T148" s="16">
        <f>EnemyInfoCasual!G138</f>
        <v>2700</v>
      </c>
      <c r="U148" s="16">
        <f>T148*PlayerInfo!$B$11</f>
        <v>2700</v>
      </c>
      <c r="V148" s="16">
        <f>T148*PlayerInfo!$B$11*1.2*EnemyInfoCasual!H138</f>
        <v>3240</v>
      </c>
      <c r="W148" s="16">
        <f>T148*PlayerInfo!$B$11*1.2*1.5*EnemyInfoCasual!H138</f>
        <v>4860</v>
      </c>
      <c r="X148" s="16">
        <f t="shared" si="26"/>
        <v>2815.760961</v>
      </c>
      <c r="Y148" s="16">
        <f t="shared" si="27"/>
        <v>4579.2617759999994</v>
      </c>
    </row>
    <row r="149" spans="1:25">
      <c r="A149" s="4" t="s">
        <v>237</v>
      </c>
      <c r="B149">
        <f>EnemyInfoCasual!E139</f>
        <v>7470</v>
      </c>
      <c r="C149">
        <f>(B149+(IF(EnemyInfoCasual!I139=1,PlayerInfo!$B$5,0)))*(PlayerInfo!$B$1)*(EnemyInfoCasual!L139+1)</f>
        <v>13445.999999999998</v>
      </c>
      <c r="D149">
        <f>(B149+(IF(EnemyInfoCasual!I139=1,PlayerInfo!$B$5,0))+PlayerInfo!$B$6)*(PlayerInfo!$B$1)*(EnemyInfoCasual!L139+1)*EnemyInfoCasual!H139</f>
        <v>13445.999999999998</v>
      </c>
      <c r="E149">
        <f>(B149+(IF(EnemyInfoCasual!I139=1,PlayerInfo!$B$5,0))+PlayerInfo!$B$6+PlayerInfo!$B$7)*(PlayerInfo!$B$1)*(EnemyInfoCasual!L139+1)*1.2*EnemyInfoCasual!H139</f>
        <v>16135.199999999997</v>
      </c>
      <c r="F149" s="13">
        <f t="shared" si="19"/>
        <v>5.681818181818182E-3</v>
      </c>
      <c r="G149" s="13">
        <f>MIN((($B$4+(IF(EnemyInfoCasual!$C139=1,0.05,0))-($B$4*(IF(EnemyInfoCasual!$C139=1,0.05,0))))*PlayerInfo!$B$3)*EnemyInfoCasual!H139,1)</f>
        <v>0.157</v>
      </c>
      <c r="H149" s="13">
        <f>MIN((($B$5+(IF(EnemyInfoCasual!$C139=1,0.005,0))-($B$5*(IF(EnemyInfoCasual!$C139=1,0.005,0)))))*PlayerInfo!$B$4*EnemyInfoCasual!H139,1)</f>
        <v>1.1990000000000001E-2</v>
      </c>
      <c r="I149" s="13">
        <f>MIN((($B$6+(IF(EnemyInfoCasual!$C139=1,0.005,0))-($B$6*(IF(EnemyInfoCasual!$C139=1,0.005,0)))))*PlayerInfo!$B$4*EnemyInfoCasual!H139,1)</f>
        <v>2.9899999999999999E-2</v>
      </c>
      <c r="J149" s="13">
        <f t="shared" si="20"/>
        <v>0.83289243000000002</v>
      </c>
      <c r="K149" s="14">
        <f t="shared" si="21"/>
        <v>0.81779429999999997</v>
      </c>
      <c r="L149" s="16">
        <f t="shared" si="22"/>
        <v>13503.554661779997</v>
      </c>
      <c r="M149" s="16">
        <f t="shared" si="23"/>
        <v>17666.384629139997</v>
      </c>
      <c r="N149" s="16">
        <f>EnemyInfoCasual!F139</f>
        <v>2250</v>
      </c>
      <c r="O149" s="16">
        <f>N149*PlayerInfo!$B$10</f>
        <v>2250</v>
      </c>
      <c r="P149" s="16">
        <f>N149*PlayerInfo!$B$10*1.2*EnemyInfoCasual!H139</f>
        <v>2700</v>
      </c>
      <c r="Q149" s="16">
        <f>N149*PlayerInfo!$B$10*1.2*1.5*EnemyInfoCasual!H139</f>
        <v>4050</v>
      </c>
      <c r="R149" s="16">
        <f t="shared" si="24"/>
        <v>2346.4674674999997</v>
      </c>
      <c r="S149" s="16">
        <f t="shared" si="25"/>
        <v>3816.0514800000001</v>
      </c>
      <c r="T149" s="16">
        <f>EnemyInfoCasual!G139</f>
        <v>2800</v>
      </c>
      <c r="U149" s="16">
        <f>T149*PlayerInfo!$B$11</f>
        <v>2800</v>
      </c>
      <c r="V149" s="16">
        <f>T149*PlayerInfo!$B$11*1.2*EnemyInfoCasual!H139</f>
        <v>3360</v>
      </c>
      <c r="W149" s="16">
        <f>T149*PlayerInfo!$B$11*1.2*1.5*EnemyInfoCasual!H139</f>
        <v>5040</v>
      </c>
      <c r="X149" s="16">
        <f t="shared" si="26"/>
        <v>2920.0484040000001</v>
      </c>
      <c r="Y149" s="16">
        <f t="shared" si="27"/>
        <v>4748.8640640000003</v>
      </c>
    </row>
    <row r="150" spans="1:25">
      <c r="A150" s="4" t="s">
        <v>240</v>
      </c>
      <c r="B150">
        <f>EnemyInfoCasual!E140</f>
        <v>7550</v>
      </c>
      <c r="C150">
        <f>(B150+(IF(EnemyInfoCasual!I140=1,PlayerInfo!$B$5,0)))*(PlayerInfo!$B$1)*(EnemyInfoCasual!L140+1)</f>
        <v>13589.999999999998</v>
      </c>
      <c r="D150">
        <f>(B150+(IF(EnemyInfoCasual!I140=1,PlayerInfo!$B$5,0))+PlayerInfo!$B$6)*(PlayerInfo!$B$1)*(EnemyInfoCasual!L140+1)*EnemyInfoCasual!H140</f>
        <v>13589.999999999998</v>
      </c>
      <c r="E150">
        <f>(B150+(IF(EnemyInfoCasual!I140=1,PlayerInfo!$B$5,0))+PlayerInfo!$B$6+PlayerInfo!$B$7)*(PlayerInfo!$B$1)*(EnemyInfoCasual!L140+1)*1.2*EnemyInfoCasual!H140</f>
        <v>16307.999999999996</v>
      </c>
      <c r="F150" s="13">
        <f t="shared" si="19"/>
        <v>5.681818181818182E-3</v>
      </c>
      <c r="G150" s="13">
        <f>MIN((($B$4+(IF(EnemyInfoCasual!$C140=1,0.05,0))-($B$4*(IF(EnemyInfoCasual!$C140=1,0.05,0))))*PlayerInfo!$B$3)*EnemyInfoCasual!H140,1)</f>
        <v>0.157</v>
      </c>
      <c r="H150" s="13">
        <f>MIN((($B$5+(IF(EnemyInfoCasual!$C140=1,0.005,0))-($B$5*(IF(EnemyInfoCasual!$C140=1,0.005,0)))))*PlayerInfo!$B$4*EnemyInfoCasual!H140,1)</f>
        <v>1.1990000000000001E-2</v>
      </c>
      <c r="I150" s="13">
        <f>MIN((($B$6+(IF(EnemyInfoCasual!$C140=1,0.005,0))-($B$6*(IF(EnemyInfoCasual!$C140=1,0.005,0)))))*PlayerInfo!$B$4*EnemyInfoCasual!H140,1)</f>
        <v>2.9899999999999999E-2</v>
      </c>
      <c r="J150" s="13">
        <f t="shared" si="20"/>
        <v>0.83289243000000002</v>
      </c>
      <c r="K150" s="14">
        <f t="shared" si="21"/>
        <v>0.81779429999999997</v>
      </c>
      <c r="L150" s="16">
        <f t="shared" si="22"/>
        <v>13648.171043699998</v>
      </c>
      <c r="M150" s="16">
        <f t="shared" si="23"/>
        <v>17855.582858099995</v>
      </c>
      <c r="N150" s="16">
        <f>EnemyInfoCasual!F140</f>
        <v>2280</v>
      </c>
      <c r="O150" s="16">
        <f>N150*PlayerInfo!$B$10</f>
        <v>2280</v>
      </c>
      <c r="P150" s="16">
        <f>N150*PlayerInfo!$B$10*1.2*EnemyInfoCasual!H140</f>
        <v>2736</v>
      </c>
      <c r="Q150" s="16">
        <f>N150*PlayerInfo!$B$10*1.2*1.5*EnemyInfoCasual!H140</f>
        <v>4104</v>
      </c>
      <c r="R150" s="16">
        <f t="shared" si="24"/>
        <v>2377.7537004000001</v>
      </c>
      <c r="S150" s="16">
        <f t="shared" si="25"/>
        <v>3866.9321664000004</v>
      </c>
      <c r="T150" s="16">
        <f>EnemyInfoCasual!G140</f>
        <v>2800</v>
      </c>
      <c r="U150" s="16">
        <f>T150*PlayerInfo!$B$11</f>
        <v>2800</v>
      </c>
      <c r="V150" s="16">
        <f>T150*PlayerInfo!$B$11*1.2*EnemyInfoCasual!H140</f>
        <v>3360</v>
      </c>
      <c r="W150" s="16">
        <f>T150*PlayerInfo!$B$11*1.2*1.5*EnemyInfoCasual!H140</f>
        <v>5040</v>
      </c>
      <c r="X150" s="16">
        <f t="shared" si="26"/>
        <v>2920.0484040000001</v>
      </c>
      <c r="Y150" s="16">
        <f t="shared" si="27"/>
        <v>4748.8640640000003</v>
      </c>
    </row>
    <row r="151" spans="1:25">
      <c r="A151" s="4" t="s">
        <v>244</v>
      </c>
      <c r="B151">
        <f>EnemyInfoCasual!E141</f>
        <v>7640</v>
      </c>
      <c r="C151">
        <f>(B151+(IF(EnemyInfoCasual!I141=1,PlayerInfo!$B$5,0)))*(PlayerInfo!$B$1)*(EnemyInfoCasual!L141+1)</f>
        <v>13751.999999999998</v>
      </c>
      <c r="D151">
        <f>(B151+(IF(EnemyInfoCasual!I141=1,PlayerInfo!$B$5,0))+PlayerInfo!$B$6)*(PlayerInfo!$B$1)*(EnemyInfoCasual!L141+1)*EnemyInfoCasual!H141</f>
        <v>13751.999999999998</v>
      </c>
      <c r="E151">
        <f>(B151+(IF(EnemyInfoCasual!I141=1,PlayerInfo!$B$5,0))+PlayerInfo!$B$6+PlayerInfo!$B$7)*(PlayerInfo!$B$1)*(EnemyInfoCasual!L141+1)*1.2*EnemyInfoCasual!H141</f>
        <v>16502.399999999998</v>
      </c>
      <c r="F151" s="13">
        <f t="shared" si="19"/>
        <v>5.681818181818182E-3</v>
      </c>
      <c r="G151" s="13">
        <f>MIN((($B$4+(IF(EnemyInfoCasual!$C141=1,0.05,0))-($B$4*(IF(EnemyInfoCasual!$C141=1,0.05,0))))*PlayerInfo!$B$3)*EnemyInfoCasual!H141,1)</f>
        <v>0.157</v>
      </c>
      <c r="H151" s="13">
        <f>MIN((($B$5+(IF(EnemyInfoCasual!$C141=1,0.005,0))-($B$5*(IF(EnemyInfoCasual!$C141=1,0.005,0)))))*PlayerInfo!$B$4*EnemyInfoCasual!H141,1)</f>
        <v>1.1990000000000001E-2</v>
      </c>
      <c r="I151" s="13">
        <f>MIN((($B$6+(IF(EnemyInfoCasual!$C141=1,0.005,0))-($B$6*(IF(EnemyInfoCasual!$C141=1,0.005,0)))))*PlayerInfo!$B$4*EnemyInfoCasual!H141,1)</f>
        <v>2.9899999999999999E-2</v>
      </c>
      <c r="J151" s="13">
        <f t="shared" si="20"/>
        <v>0.83289243000000002</v>
      </c>
      <c r="K151" s="14">
        <f t="shared" si="21"/>
        <v>0.81779429999999997</v>
      </c>
      <c r="L151" s="16">
        <f t="shared" si="22"/>
        <v>13810.864473359999</v>
      </c>
      <c r="M151" s="16">
        <f t="shared" si="23"/>
        <v>18068.430865679995</v>
      </c>
      <c r="N151" s="16">
        <f>EnemyInfoCasual!F141</f>
        <v>2310</v>
      </c>
      <c r="O151" s="16">
        <f>N151*PlayerInfo!$B$10</f>
        <v>2310</v>
      </c>
      <c r="P151" s="16">
        <f>N151*PlayerInfo!$B$10*1.2*EnemyInfoCasual!H141</f>
        <v>2772</v>
      </c>
      <c r="Q151" s="16">
        <f>N151*PlayerInfo!$B$10*1.2*1.5*EnemyInfoCasual!H141</f>
        <v>4158</v>
      </c>
      <c r="R151" s="16">
        <f t="shared" si="24"/>
        <v>2409.0399333</v>
      </c>
      <c r="S151" s="16">
        <f t="shared" si="25"/>
        <v>3917.8128528000002</v>
      </c>
      <c r="T151" s="16">
        <f>EnemyInfoCasual!G141</f>
        <v>2900</v>
      </c>
      <c r="U151" s="16">
        <f>T151*PlayerInfo!$B$11</f>
        <v>2900</v>
      </c>
      <c r="V151" s="16">
        <f>T151*PlayerInfo!$B$11*1.2*EnemyInfoCasual!H141</f>
        <v>3480</v>
      </c>
      <c r="W151" s="16">
        <f>T151*PlayerInfo!$B$11*1.2*1.5*EnemyInfoCasual!H141</f>
        <v>5220</v>
      </c>
      <c r="X151" s="16">
        <f t="shared" si="26"/>
        <v>3024.3358469999998</v>
      </c>
      <c r="Y151" s="16">
        <f t="shared" si="27"/>
        <v>4918.4663520000004</v>
      </c>
    </row>
    <row r="152" spans="1:25">
      <c r="A152" s="4" t="s">
        <v>247</v>
      </c>
      <c r="B152">
        <f>EnemyInfoCasual!E142</f>
        <v>7720</v>
      </c>
      <c r="C152">
        <f>(B152+(IF(EnemyInfoCasual!I142=1,PlayerInfo!$B$5,0)))*(PlayerInfo!$B$1)*(EnemyInfoCasual!L142+1)</f>
        <v>13895.999999999998</v>
      </c>
      <c r="D152">
        <f>(B152+(IF(EnemyInfoCasual!I142=1,PlayerInfo!$B$5,0))+PlayerInfo!$B$6)*(PlayerInfo!$B$1)*(EnemyInfoCasual!L142+1)*EnemyInfoCasual!H142</f>
        <v>13895.999999999998</v>
      </c>
      <c r="E152">
        <f>(B152+(IF(EnemyInfoCasual!I142=1,PlayerInfo!$B$5,0))+PlayerInfo!$B$6+PlayerInfo!$B$7)*(PlayerInfo!$B$1)*(EnemyInfoCasual!L142+1)*1.2*EnemyInfoCasual!H142</f>
        <v>16675.199999999997</v>
      </c>
      <c r="F152" s="13">
        <f t="shared" si="19"/>
        <v>5.681818181818182E-3</v>
      </c>
      <c r="G152" s="13">
        <f>MIN((($B$4+(IF(EnemyInfoCasual!$C142=1,0.05,0))-($B$4*(IF(EnemyInfoCasual!$C142=1,0.05,0))))*PlayerInfo!$B$3)*EnemyInfoCasual!H142,1)</f>
        <v>0.157</v>
      </c>
      <c r="H152" s="13">
        <f>MIN((($B$5+(IF(EnemyInfoCasual!$C142=1,0.005,0))-($B$5*(IF(EnemyInfoCasual!$C142=1,0.005,0)))))*PlayerInfo!$B$4*EnemyInfoCasual!H142,1)</f>
        <v>1.1990000000000001E-2</v>
      </c>
      <c r="I152" s="13">
        <f>MIN((($B$6+(IF(EnemyInfoCasual!$C142=1,0.005,0))-($B$6*(IF(EnemyInfoCasual!$C142=1,0.005,0)))))*PlayerInfo!$B$4*EnemyInfoCasual!H142,1)</f>
        <v>2.9899999999999999E-2</v>
      </c>
      <c r="J152" s="13">
        <f t="shared" si="20"/>
        <v>0.83289243000000002</v>
      </c>
      <c r="K152" s="14">
        <f t="shared" si="21"/>
        <v>0.81779429999999997</v>
      </c>
      <c r="L152" s="16">
        <f t="shared" si="22"/>
        <v>13955.48085528</v>
      </c>
      <c r="M152" s="16">
        <f t="shared" si="23"/>
        <v>18257.629094639997</v>
      </c>
      <c r="N152" s="16">
        <f>EnemyInfoCasual!F142</f>
        <v>2330</v>
      </c>
      <c r="O152" s="16">
        <f>N152*PlayerInfo!$B$10</f>
        <v>2330</v>
      </c>
      <c r="P152" s="16">
        <f>N152*PlayerInfo!$B$10*1.2*EnemyInfoCasual!H142</f>
        <v>2796</v>
      </c>
      <c r="Q152" s="16">
        <f>N152*PlayerInfo!$B$10*1.2*1.5*EnemyInfoCasual!H142</f>
        <v>4194</v>
      </c>
      <c r="R152" s="16">
        <f t="shared" si="24"/>
        <v>2429.8974218999997</v>
      </c>
      <c r="S152" s="16">
        <f t="shared" si="25"/>
        <v>3951.7333103999999</v>
      </c>
      <c r="T152" s="16">
        <f>EnemyInfoCasual!G142</f>
        <v>2900</v>
      </c>
      <c r="U152" s="16">
        <f>T152*PlayerInfo!$B$11</f>
        <v>2900</v>
      </c>
      <c r="V152" s="16">
        <f>T152*PlayerInfo!$B$11*1.2*EnemyInfoCasual!H142</f>
        <v>3480</v>
      </c>
      <c r="W152" s="16">
        <f>T152*PlayerInfo!$B$11*1.2*1.5*EnemyInfoCasual!H142</f>
        <v>5220</v>
      </c>
      <c r="X152" s="16">
        <f t="shared" si="26"/>
        <v>3024.3358469999998</v>
      </c>
      <c r="Y152" s="16">
        <f t="shared" si="27"/>
        <v>4918.4663520000004</v>
      </c>
    </row>
    <row r="153" spans="1:25">
      <c r="A153" s="4" t="s">
        <v>251</v>
      </c>
      <c r="B153">
        <f>EnemyInfoCasual!E143</f>
        <v>7800</v>
      </c>
      <c r="C153">
        <f>(B153+(IF(EnemyInfoCasual!I143=1,PlayerInfo!$B$5,0)))*(PlayerInfo!$B$1)*(EnemyInfoCasual!L143+1)</f>
        <v>14039.999999999998</v>
      </c>
      <c r="D153">
        <f>(B153+(IF(EnemyInfoCasual!I143=1,PlayerInfo!$B$5,0))+PlayerInfo!$B$6)*(PlayerInfo!$B$1)*(EnemyInfoCasual!L143+1)*EnemyInfoCasual!H143</f>
        <v>14039.999999999998</v>
      </c>
      <c r="E153">
        <f>(B153+(IF(EnemyInfoCasual!I143=1,PlayerInfo!$B$5,0))+PlayerInfo!$B$6+PlayerInfo!$B$7)*(PlayerInfo!$B$1)*(EnemyInfoCasual!L143+1)*1.2*EnemyInfoCasual!H143</f>
        <v>16847.999999999996</v>
      </c>
      <c r="F153" s="13">
        <f t="shared" si="19"/>
        <v>5.681818181818182E-3</v>
      </c>
      <c r="G153" s="13">
        <f>MIN((($B$4+(IF(EnemyInfoCasual!$C143=1,0.05,0))-($B$4*(IF(EnemyInfoCasual!$C143=1,0.05,0))))*PlayerInfo!$B$3)*EnemyInfoCasual!H143,1)</f>
        <v>0.157</v>
      </c>
      <c r="H153" s="13">
        <f>MIN((($B$5+(IF(EnemyInfoCasual!$C143=1,0.005,0))-($B$5*(IF(EnemyInfoCasual!$C143=1,0.005,0)))))*PlayerInfo!$B$4*EnemyInfoCasual!H143,1)</f>
        <v>1.1990000000000001E-2</v>
      </c>
      <c r="I153" s="13">
        <f>MIN((($B$6+(IF(EnemyInfoCasual!$C143=1,0.005,0))-($B$6*(IF(EnemyInfoCasual!$C143=1,0.005,0)))))*PlayerInfo!$B$4*EnemyInfoCasual!H143,1)</f>
        <v>2.9899999999999999E-2</v>
      </c>
      <c r="J153" s="13">
        <f t="shared" si="20"/>
        <v>0.83289243000000002</v>
      </c>
      <c r="K153" s="14">
        <f t="shared" si="21"/>
        <v>0.81779429999999997</v>
      </c>
      <c r="L153" s="16">
        <f t="shared" si="22"/>
        <v>14100.097237199996</v>
      </c>
      <c r="M153" s="16">
        <f t="shared" si="23"/>
        <v>18446.827323599999</v>
      </c>
      <c r="N153" s="16">
        <f>EnemyInfoCasual!F143</f>
        <v>2360</v>
      </c>
      <c r="O153" s="16">
        <f>N153*PlayerInfo!$B$10</f>
        <v>2360</v>
      </c>
      <c r="P153" s="16">
        <f>N153*PlayerInfo!$B$10*1.2*EnemyInfoCasual!H143</f>
        <v>2832</v>
      </c>
      <c r="Q153" s="16">
        <f>N153*PlayerInfo!$B$10*1.2*1.5*EnemyInfoCasual!H143</f>
        <v>4248</v>
      </c>
      <c r="R153" s="16">
        <f t="shared" si="24"/>
        <v>2461.1836548000001</v>
      </c>
      <c r="S153" s="16">
        <f t="shared" si="25"/>
        <v>4002.6139967999998</v>
      </c>
      <c r="T153" s="16">
        <f>EnemyInfoCasual!G143</f>
        <v>3000</v>
      </c>
      <c r="U153" s="16">
        <f>T153*PlayerInfo!$B$11</f>
        <v>3000</v>
      </c>
      <c r="V153" s="16">
        <f>T153*PlayerInfo!$B$11*1.2*EnemyInfoCasual!H143</f>
        <v>3600</v>
      </c>
      <c r="W153" s="16">
        <f>T153*PlayerInfo!$B$11*1.2*1.5*EnemyInfoCasual!H143</f>
        <v>5400</v>
      </c>
      <c r="X153" s="16">
        <f t="shared" si="26"/>
        <v>3128.6232900000005</v>
      </c>
      <c r="Y153" s="16">
        <f t="shared" si="27"/>
        <v>5088.0686400000013</v>
      </c>
    </row>
    <row r="154" spans="1:25">
      <c r="A154" s="4" t="s">
        <v>254</v>
      </c>
      <c r="B154">
        <f>EnemyInfoCasual!E144</f>
        <v>7870</v>
      </c>
      <c r="C154">
        <f>(B154+(IF(EnemyInfoCasual!I144=1,PlayerInfo!$B$5,0)))*(PlayerInfo!$B$1)*(EnemyInfoCasual!L144+1)</f>
        <v>14165.999999999998</v>
      </c>
      <c r="D154">
        <f>(B154+(IF(EnemyInfoCasual!I144=1,PlayerInfo!$B$5,0))+PlayerInfo!$B$6)*(PlayerInfo!$B$1)*(EnemyInfoCasual!L144+1)*EnemyInfoCasual!H144</f>
        <v>14165.999999999998</v>
      </c>
      <c r="E154">
        <f>(B154+(IF(EnemyInfoCasual!I144=1,PlayerInfo!$B$5,0))+PlayerInfo!$B$6+PlayerInfo!$B$7)*(PlayerInfo!$B$1)*(EnemyInfoCasual!L144+1)*1.2*EnemyInfoCasual!H144</f>
        <v>16999.199999999997</v>
      </c>
      <c r="F154" s="13">
        <f t="shared" si="19"/>
        <v>5.681818181818182E-3</v>
      </c>
      <c r="G154" s="13">
        <f>MIN((($B$4+(IF(EnemyInfoCasual!$C144=1,0.05,0))-($B$4*(IF(EnemyInfoCasual!$C144=1,0.05,0))))*PlayerInfo!$B$3)*EnemyInfoCasual!H144,1)</f>
        <v>0.157</v>
      </c>
      <c r="H154" s="13">
        <f>MIN((($B$5+(IF(EnemyInfoCasual!$C144=1,0.005,0))-($B$5*(IF(EnemyInfoCasual!$C144=1,0.005,0)))))*PlayerInfo!$B$4*EnemyInfoCasual!H144,1)</f>
        <v>1.1990000000000001E-2</v>
      </c>
      <c r="I154" s="13">
        <f>MIN((($B$6+(IF(EnemyInfoCasual!$C144=1,0.005,0))-($B$6*(IF(EnemyInfoCasual!$C144=1,0.005,0)))))*PlayerInfo!$B$4*EnemyInfoCasual!H144,1)</f>
        <v>2.9899999999999999E-2</v>
      </c>
      <c r="J154" s="13">
        <f t="shared" si="20"/>
        <v>0.83289243000000002</v>
      </c>
      <c r="K154" s="14">
        <f t="shared" si="21"/>
        <v>0.81779429999999997</v>
      </c>
      <c r="L154" s="16">
        <f t="shared" si="22"/>
        <v>14226.636571379999</v>
      </c>
      <c r="M154" s="16">
        <f t="shared" si="23"/>
        <v>18612.375773939999</v>
      </c>
      <c r="N154" s="16">
        <f>EnemyInfoCasual!F144</f>
        <v>2380</v>
      </c>
      <c r="O154" s="16">
        <f>N154*PlayerInfo!$B$10</f>
        <v>2380</v>
      </c>
      <c r="P154" s="16">
        <f>N154*PlayerInfo!$B$10*1.2*EnemyInfoCasual!H144</f>
        <v>2856</v>
      </c>
      <c r="Q154" s="16">
        <f>N154*PlayerInfo!$B$10*1.2*1.5*EnemyInfoCasual!H144</f>
        <v>4284</v>
      </c>
      <c r="R154" s="16">
        <f t="shared" si="24"/>
        <v>2482.0411433999998</v>
      </c>
      <c r="S154" s="16">
        <f t="shared" si="25"/>
        <v>4036.5344544</v>
      </c>
      <c r="T154" s="16">
        <f>EnemyInfoCasual!G144</f>
        <v>3000</v>
      </c>
      <c r="U154" s="16">
        <f>T154*PlayerInfo!$B$11</f>
        <v>3000</v>
      </c>
      <c r="V154" s="16">
        <f>T154*PlayerInfo!$B$11*1.2*EnemyInfoCasual!H144</f>
        <v>3600</v>
      </c>
      <c r="W154" s="16">
        <f>T154*PlayerInfo!$B$11*1.2*1.5*EnemyInfoCasual!H144</f>
        <v>5400</v>
      </c>
      <c r="X154" s="16">
        <f t="shared" si="26"/>
        <v>3128.6232900000005</v>
      </c>
      <c r="Y154" s="16">
        <f t="shared" si="27"/>
        <v>5088.0686400000013</v>
      </c>
    </row>
    <row r="155" spans="1:25">
      <c r="A155" s="4" t="s">
        <v>264</v>
      </c>
      <c r="B155">
        <f>EnemyInfoCasual!E145</f>
        <v>7950</v>
      </c>
      <c r="C155">
        <f>(B155+(IF(EnemyInfoCasual!I145=1,PlayerInfo!$B$5,0)))*(PlayerInfo!$B$1)*(EnemyInfoCasual!L145+1)</f>
        <v>14309.999999999998</v>
      </c>
      <c r="D155">
        <f>(B155+(IF(EnemyInfoCasual!I145=1,PlayerInfo!$B$5,0))+PlayerInfo!$B$6)*(PlayerInfo!$B$1)*(EnemyInfoCasual!L145+1)*EnemyInfoCasual!H145</f>
        <v>14309.999999999998</v>
      </c>
      <c r="E155">
        <f>(B155+(IF(EnemyInfoCasual!I145=1,PlayerInfo!$B$5,0))+PlayerInfo!$B$6+PlayerInfo!$B$7)*(PlayerInfo!$B$1)*(EnemyInfoCasual!L145+1)*1.2*EnemyInfoCasual!H145</f>
        <v>17171.999999999996</v>
      </c>
      <c r="F155" s="13">
        <f t="shared" si="19"/>
        <v>5.681818181818182E-3</v>
      </c>
      <c r="G155" s="13">
        <f>MIN((($B$4+(IF(EnemyInfoCasual!$C145=1,0.05,0))-($B$4*(IF(EnemyInfoCasual!$C145=1,0.05,0))))*PlayerInfo!$B$3)*EnemyInfoCasual!H145,1)</f>
        <v>0.157</v>
      </c>
      <c r="H155" s="13">
        <f>MIN((($B$5+(IF(EnemyInfoCasual!$C145=1,0.005,0))-($B$5*(IF(EnemyInfoCasual!$C145=1,0.005,0)))))*PlayerInfo!$B$4*EnemyInfoCasual!H145,1)</f>
        <v>1.1990000000000001E-2</v>
      </c>
      <c r="I155" s="13">
        <f>MIN((($B$6+(IF(EnemyInfoCasual!$C145=1,0.005,0))-($B$6*(IF(EnemyInfoCasual!$C145=1,0.005,0)))))*PlayerInfo!$B$4*EnemyInfoCasual!H145,1)</f>
        <v>2.9899999999999999E-2</v>
      </c>
      <c r="J155" s="13">
        <f t="shared" si="20"/>
        <v>0.83289243000000002</v>
      </c>
      <c r="K155" s="14">
        <f t="shared" si="21"/>
        <v>0.81779429999999997</v>
      </c>
      <c r="L155" s="16">
        <f t="shared" si="22"/>
        <v>14371.2529533</v>
      </c>
      <c r="M155" s="16">
        <f t="shared" si="23"/>
        <v>18801.574002899997</v>
      </c>
      <c r="N155" s="16">
        <f>EnemyInfoCasual!F145</f>
        <v>2410</v>
      </c>
      <c r="O155" s="16">
        <f>N155*PlayerInfo!$B$10</f>
        <v>2410</v>
      </c>
      <c r="P155" s="16">
        <f>N155*PlayerInfo!$B$10*1.2*EnemyInfoCasual!H145</f>
        <v>2892</v>
      </c>
      <c r="Q155" s="16">
        <f>N155*PlayerInfo!$B$10*1.2*1.5*EnemyInfoCasual!H145</f>
        <v>4338</v>
      </c>
      <c r="R155" s="16">
        <f t="shared" si="24"/>
        <v>2513.3273763000002</v>
      </c>
      <c r="S155" s="16">
        <f t="shared" si="25"/>
        <v>4087.4151407999998</v>
      </c>
      <c r="T155" s="16">
        <f>EnemyInfoCasual!G145</f>
        <v>3100</v>
      </c>
      <c r="U155" s="16">
        <f>T155*PlayerInfo!$B$11</f>
        <v>3100</v>
      </c>
      <c r="V155" s="16">
        <f>T155*PlayerInfo!$B$11*1.2*EnemyInfoCasual!H145</f>
        <v>3720</v>
      </c>
      <c r="W155" s="16">
        <f>T155*PlayerInfo!$B$11*1.2*1.5*EnemyInfoCasual!H145</f>
        <v>5580</v>
      </c>
      <c r="X155" s="16">
        <f t="shared" si="26"/>
        <v>3232.9107330000002</v>
      </c>
      <c r="Y155" s="16">
        <f t="shared" si="27"/>
        <v>5257.6709280000005</v>
      </c>
    </row>
    <row r="156" spans="1:25">
      <c r="A156" s="4" t="s">
        <v>265</v>
      </c>
      <c r="B156">
        <f>EnemyInfoCasual!E146</f>
        <v>8030</v>
      </c>
      <c r="C156">
        <f>(B156+(IF(EnemyInfoCasual!I146=1,PlayerInfo!$B$5,0)))*(PlayerInfo!$B$1)*(EnemyInfoCasual!L146+1)</f>
        <v>14453.999999999998</v>
      </c>
      <c r="D156">
        <f>(B156+(IF(EnemyInfoCasual!I146=1,PlayerInfo!$B$5,0))+PlayerInfo!$B$6)*(PlayerInfo!$B$1)*(EnemyInfoCasual!L146+1)*EnemyInfoCasual!H146</f>
        <v>14453.999999999998</v>
      </c>
      <c r="E156">
        <f>(B156+(IF(EnemyInfoCasual!I146=1,PlayerInfo!$B$5,0))+PlayerInfo!$B$6+PlayerInfo!$B$7)*(PlayerInfo!$B$1)*(EnemyInfoCasual!L146+1)*1.2*EnemyInfoCasual!H146</f>
        <v>17344.799999999996</v>
      </c>
      <c r="F156" s="13">
        <f t="shared" si="19"/>
        <v>5.681818181818182E-3</v>
      </c>
      <c r="G156" s="13">
        <f>MIN((($B$4+(IF(EnemyInfoCasual!$C146=1,0.05,0))-($B$4*(IF(EnemyInfoCasual!$C146=1,0.05,0))))*PlayerInfo!$B$3)*EnemyInfoCasual!H146,1)</f>
        <v>0.157</v>
      </c>
      <c r="H156" s="13">
        <f>MIN((($B$5+(IF(EnemyInfoCasual!$C146=1,0.005,0))-($B$5*(IF(EnemyInfoCasual!$C146=1,0.005,0)))))*PlayerInfo!$B$4*EnemyInfoCasual!H146,1)</f>
        <v>1.1990000000000001E-2</v>
      </c>
      <c r="I156" s="13">
        <f>MIN((($B$6+(IF(EnemyInfoCasual!$C146=1,0.005,0))-($B$6*(IF(EnemyInfoCasual!$C146=1,0.005,0)))))*PlayerInfo!$B$4*EnemyInfoCasual!H146,1)</f>
        <v>2.9899999999999999E-2</v>
      </c>
      <c r="J156" s="13">
        <f t="shared" si="20"/>
        <v>0.83289243000000002</v>
      </c>
      <c r="K156" s="14">
        <f t="shared" si="21"/>
        <v>0.81779429999999997</v>
      </c>
      <c r="L156" s="16">
        <f t="shared" si="22"/>
        <v>14515.869335219999</v>
      </c>
      <c r="M156" s="16">
        <f t="shared" si="23"/>
        <v>18990.772231859999</v>
      </c>
      <c r="N156" s="16">
        <f>EnemyInfoCasual!F146</f>
        <v>2430</v>
      </c>
      <c r="O156" s="16">
        <f>N156*PlayerInfo!$B$10</f>
        <v>2430</v>
      </c>
      <c r="P156" s="16">
        <f>N156*PlayerInfo!$B$10*1.2*EnemyInfoCasual!H146</f>
        <v>2916</v>
      </c>
      <c r="Q156" s="16">
        <f>N156*PlayerInfo!$B$10*1.2*1.5*EnemyInfoCasual!H146</f>
        <v>4374</v>
      </c>
      <c r="R156" s="16">
        <f t="shared" si="24"/>
        <v>2534.1848649000003</v>
      </c>
      <c r="S156" s="16">
        <f t="shared" si="25"/>
        <v>4121.3355984</v>
      </c>
      <c r="T156" s="16">
        <f>EnemyInfoCasual!G146</f>
        <v>3100</v>
      </c>
      <c r="U156" s="16">
        <f>T156*PlayerInfo!$B$11</f>
        <v>3100</v>
      </c>
      <c r="V156" s="16">
        <f>T156*PlayerInfo!$B$11*1.2*EnemyInfoCasual!H146</f>
        <v>3720</v>
      </c>
      <c r="W156" s="16">
        <f>T156*PlayerInfo!$B$11*1.2*1.5*EnemyInfoCasual!H146</f>
        <v>5580</v>
      </c>
      <c r="X156" s="16">
        <f t="shared" si="26"/>
        <v>3232.9107330000002</v>
      </c>
      <c r="Y156" s="16">
        <f t="shared" si="27"/>
        <v>5257.6709280000005</v>
      </c>
    </row>
    <row r="157" spans="1:25">
      <c r="A157" s="4" t="s">
        <v>268</v>
      </c>
      <c r="B157">
        <f>EnemyInfoCasual!E147</f>
        <v>8110</v>
      </c>
      <c r="C157">
        <f>(B157+(IF(EnemyInfoCasual!I147=1,PlayerInfo!$B$5,0)))*(PlayerInfo!$B$1)*(EnemyInfoCasual!L147+1)</f>
        <v>14597.999999999998</v>
      </c>
      <c r="D157">
        <f>(B157+(IF(EnemyInfoCasual!I147=1,PlayerInfo!$B$5,0))+PlayerInfo!$B$6)*(PlayerInfo!$B$1)*(EnemyInfoCasual!L147+1)*EnemyInfoCasual!H147</f>
        <v>14597.999999999998</v>
      </c>
      <c r="E157">
        <f>(B157+(IF(EnemyInfoCasual!I147=1,PlayerInfo!$B$5,0))+PlayerInfo!$B$6+PlayerInfo!$B$7)*(PlayerInfo!$B$1)*(EnemyInfoCasual!L147+1)*1.2*EnemyInfoCasual!H147</f>
        <v>17517.599999999999</v>
      </c>
      <c r="F157" s="13">
        <f t="shared" si="19"/>
        <v>5.681818181818182E-3</v>
      </c>
      <c r="G157" s="13">
        <f>MIN((($B$4+(IF(EnemyInfoCasual!$C147=1,0.05,0))-($B$4*(IF(EnemyInfoCasual!$C147=1,0.05,0))))*PlayerInfo!$B$3)*EnemyInfoCasual!H147,1)</f>
        <v>0.157</v>
      </c>
      <c r="H157" s="13">
        <f>MIN((($B$5+(IF(EnemyInfoCasual!$C147=1,0.005,0))-($B$5*(IF(EnemyInfoCasual!$C147=1,0.005,0)))))*PlayerInfo!$B$4*EnemyInfoCasual!H147,1)</f>
        <v>1.1990000000000001E-2</v>
      </c>
      <c r="I157" s="13">
        <f>MIN((($B$6+(IF(EnemyInfoCasual!$C147=1,0.005,0))-($B$6*(IF(EnemyInfoCasual!$C147=1,0.005,0)))))*PlayerInfo!$B$4*EnemyInfoCasual!H147,1)</f>
        <v>2.9899999999999999E-2</v>
      </c>
      <c r="J157" s="13">
        <f t="shared" si="20"/>
        <v>0.83289243000000002</v>
      </c>
      <c r="K157" s="14">
        <f t="shared" si="21"/>
        <v>0.81779429999999997</v>
      </c>
      <c r="L157" s="16">
        <f t="shared" si="22"/>
        <v>14660.48571714</v>
      </c>
      <c r="M157" s="16">
        <f t="shared" si="23"/>
        <v>19179.970460819997</v>
      </c>
      <c r="N157" s="16">
        <f>EnemyInfoCasual!F147</f>
        <v>2450</v>
      </c>
      <c r="O157" s="16">
        <f>N157*PlayerInfo!$B$10</f>
        <v>2450</v>
      </c>
      <c r="P157" s="16">
        <f>N157*PlayerInfo!$B$10*1.2*EnemyInfoCasual!H147</f>
        <v>2940</v>
      </c>
      <c r="Q157" s="16">
        <f>N157*PlayerInfo!$B$10*1.2*1.5*EnemyInfoCasual!H147</f>
        <v>4410</v>
      </c>
      <c r="R157" s="16">
        <f t="shared" si="24"/>
        <v>2555.0423535</v>
      </c>
      <c r="S157" s="16">
        <f t="shared" si="25"/>
        <v>4155.2560560000002</v>
      </c>
      <c r="T157" s="16">
        <f>EnemyInfoCasual!G147</f>
        <v>3200</v>
      </c>
      <c r="U157" s="16">
        <f>T157*PlayerInfo!$B$11</f>
        <v>3200</v>
      </c>
      <c r="V157" s="16">
        <f>T157*PlayerInfo!$B$11*1.2*EnemyInfoCasual!H147</f>
        <v>3840</v>
      </c>
      <c r="W157" s="16">
        <f>T157*PlayerInfo!$B$11*1.2*1.5*EnemyInfoCasual!H147</f>
        <v>5760</v>
      </c>
      <c r="X157" s="16">
        <f t="shared" si="26"/>
        <v>3337.1981759999999</v>
      </c>
      <c r="Y157" s="16">
        <f t="shared" si="27"/>
        <v>5427.2732160000005</v>
      </c>
    </row>
    <row r="158" spans="1:25">
      <c r="A158" s="4" t="s">
        <v>269</v>
      </c>
      <c r="B158">
        <f>EnemyInfoCasual!E148</f>
        <v>8190</v>
      </c>
      <c r="C158">
        <f>(B158+(IF(EnemyInfoCasual!I148=1,PlayerInfo!$B$5,0)))*(PlayerInfo!$B$1)*(EnemyInfoCasual!L148+1)</f>
        <v>14741.999999999998</v>
      </c>
      <c r="D158">
        <f>(B158+(IF(EnemyInfoCasual!I148=1,PlayerInfo!$B$5,0))+PlayerInfo!$B$6)*(PlayerInfo!$B$1)*(EnemyInfoCasual!L148+1)*EnemyInfoCasual!H148</f>
        <v>14741.999999999998</v>
      </c>
      <c r="E158">
        <f>(B158+(IF(EnemyInfoCasual!I148=1,PlayerInfo!$B$5,0))+PlayerInfo!$B$6+PlayerInfo!$B$7)*(PlayerInfo!$B$1)*(EnemyInfoCasual!L148+1)*1.2*EnemyInfoCasual!H148</f>
        <v>17690.399999999998</v>
      </c>
      <c r="F158" s="13">
        <f t="shared" si="19"/>
        <v>5.681818181818182E-3</v>
      </c>
      <c r="G158" s="13">
        <f>MIN((($B$4+(IF(EnemyInfoCasual!$C148=1,0.05,0))-($B$4*(IF(EnemyInfoCasual!$C148=1,0.05,0))))*PlayerInfo!$B$3)*EnemyInfoCasual!H148,1)</f>
        <v>0.157</v>
      </c>
      <c r="H158" s="13">
        <f>MIN((($B$5+(IF(EnemyInfoCasual!$C148=1,0.005,0))-($B$5*(IF(EnemyInfoCasual!$C148=1,0.005,0)))))*PlayerInfo!$B$4*EnemyInfoCasual!H148,1)</f>
        <v>1.1990000000000001E-2</v>
      </c>
      <c r="I158" s="13">
        <f>MIN((($B$6+(IF(EnemyInfoCasual!$C148=1,0.005,0))-($B$6*(IF(EnemyInfoCasual!$C148=1,0.005,0)))))*PlayerInfo!$B$4*EnemyInfoCasual!H148,1)</f>
        <v>2.9899999999999999E-2</v>
      </c>
      <c r="J158" s="13">
        <f t="shared" si="20"/>
        <v>0.83289243000000002</v>
      </c>
      <c r="K158" s="14">
        <f t="shared" si="21"/>
        <v>0.81779429999999997</v>
      </c>
      <c r="L158" s="16">
        <f t="shared" si="22"/>
        <v>14805.102099059999</v>
      </c>
      <c r="M158" s="16">
        <f t="shared" si="23"/>
        <v>19369.168689779999</v>
      </c>
      <c r="N158" s="16">
        <f>EnemyInfoCasual!F148</f>
        <v>2480</v>
      </c>
      <c r="O158" s="16">
        <f>N158*PlayerInfo!$B$10</f>
        <v>2480</v>
      </c>
      <c r="P158" s="16">
        <f>N158*PlayerInfo!$B$10*1.2*EnemyInfoCasual!H148</f>
        <v>2976</v>
      </c>
      <c r="Q158" s="16">
        <f>N158*PlayerInfo!$B$10*1.2*1.5*EnemyInfoCasual!H148</f>
        <v>4464</v>
      </c>
      <c r="R158" s="16">
        <f t="shared" si="24"/>
        <v>2586.3285863999999</v>
      </c>
      <c r="S158" s="16">
        <f t="shared" si="25"/>
        <v>4206.1367424</v>
      </c>
      <c r="T158" s="16">
        <f>EnemyInfoCasual!G148</f>
        <v>3200</v>
      </c>
      <c r="U158" s="16">
        <f>T158*PlayerInfo!$B$11</f>
        <v>3200</v>
      </c>
      <c r="V158" s="16">
        <f>T158*PlayerInfo!$B$11*1.2*EnemyInfoCasual!H148</f>
        <v>3840</v>
      </c>
      <c r="W158" s="16">
        <f>T158*PlayerInfo!$B$11*1.2*1.5*EnemyInfoCasual!H148</f>
        <v>5760</v>
      </c>
      <c r="X158" s="16">
        <f t="shared" si="26"/>
        <v>3337.1981759999999</v>
      </c>
      <c r="Y158" s="16">
        <f t="shared" si="27"/>
        <v>5427.2732160000005</v>
      </c>
    </row>
    <row r="159" spans="1:25">
      <c r="A159" s="4" t="s">
        <v>271</v>
      </c>
      <c r="B159">
        <f>EnemyInfoCasual!E149</f>
        <v>8260</v>
      </c>
      <c r="C159">
        <f>(B159+(IF(EnemyInfoCasual!I149=1,PlayerInfo!$B$5,0)))*(PlayerInfo!$B$1)*(EnemyInfoCasual!L149+1)</f>
        <v>14867.999999999998</v>
      </c>
      <c r="D159">
        <f>(B159+(IF(EnemyInfoCasual!I149=1,PlayerInfo!$B$5,0))+PlayerInfo!$B$6)*(PlayerInfo!$B$1)*(EnemyInfoCasual!L149+1)*EnemyInfoCasual!H149</f>
        <v>14867.999999999998</v>
      </c>
      <c r="E159">
        <f>(B159+(IF(EnemyInfoCasual!I149=1,PlayerInfo!$B$5,0))+PlayerInfo!$B$6+PlayerInfo!$B$7)*(PlayerInfo!$B$1)*(EnemyInfoCasual!L149+1)*1.2*EnemyInfoCasual!H149</f>
        <v>17841.599999999999</v>
      </c>
      <c r="F159" s="13">
        <f t="shared" si="19"/>
        <v>5.681818181818182E-3</v>
      </c>
      <c r="G159" s="13">
        <f>MIN((($B$4+(IF(EnemyInfoCasual!$C149=1,0.05,0))-($B$4*(IF(EnemyInfoCasual!$C149=1,0.05,0))))*PlayerInfo!$B$3)*EnemyInfoCasual!H149,1)</f>
        <v>0.157</v>
      </c>
      <c r="H159" s="13">
        <f>MIN((($B$5+(IF(EnemyInfoCasual!$C149=1,0.005,0))-($B$5*(IF(EnemyInfoCasual!$C149=1,0.005,0)))))*PlayerInfo!$B$4*EnemyInfoCasual!H149,1)</f>
        <v>1.1990000000000001E-2</v>
      </c>
      <c r="I159" s="13">
        <f>MIN((($B$6+(IF(EnemyInfoCasual!$C149=1,0.005,0))-($B$6*(IF(EnemyInfoCasual!$C149=1,0.005,0)))))*PlayerInfo!$B$4*EnemyInfoCasual!H149,1)</f>
        <v>2.9899999999999999E-2</v>
      </c>
      <c r="J159" s="13">
        <f t="shared" si="20"/>
        <v>0.83289243000000002</v>
      </c>
      <c r="K159" s="14">
        <f t="shared" si="21"/>
        <v>0.81779429999999997</v>
      </c>
      <c r="L159" s="16">
        <f t="shared" si="22"/>
        <v>14931.641433239998</v>
      </c>
      <c r="M159" s="16">
        <f t="shared" si="23"/>
        <v>19534.717140119999</v>
      </c>
      <c r="N159" s="16">
        <f>EnemyInfoCasual!F149</f>
        <v>2500</v>
      </c>
      <c r="O159" s="16">
        <f>N159*PlayerInfo!$B$10</f>
        <v>2500</v>
      </c>
      <c r="P159" s="16">
        <f>N159*PlayerInfo!$B$10*1.2*EnemyInfoCasual!H149</f>
        <v>3000</v>
      </c>
      <c r="Q159" s="16">
        <f>N159*PlayerInfo!$B$10*1.2*1.5*EnemyInfoCasual!H149</f>
        <v>4500</v>
      </c>
      <c r="R159" s="16">
        <f t="shared" si="24"/>
        <v>2607.1860750000001</v>
      </c>
      <c r="S159" s="16">
        <f t="shared" si="25"/>
        <v>4240.0572000000002</v>
      </c>
      <c r="T159" s="16">
        <f>EnemyInfoCasual!G149</f>
        <v>3300</v>
      </c>
      <c r="U159" s="16">
        <f>T159*PlayerInfo!$B$11</f>
        <v>3300</v>
      </c>
      <c r="V159" s="16">
        <f>T159*PlayerInfo!$B$11*1.2*EnemyInfoCasual!H149</f>
        <v>3960</v>
      </c>
      <c r="W159" s="16">
        <f>T159*PlayerInfo!$B$11*1.2*1.5*EnemyInfoCasual!H149</f>
        <v>5940</v>
      </c>
      <c r="X159" s="16">
        <f t="shared" si="26"/>
        <v>3441.4856190000005</v>
      </c>
      <c r="Y159" s="16">
        <f t="shared" si="27"/>
        <v>5596.8755039999996</v>
      </c>
    </row>
    <row r="160" spans="1:25">
      <c r="A160" s="4" t="s">
        <v>272</v>
      </c>
      <c r="B160">
        <f>EnemyInfoCasual!E150</f>
        <v>8340</v>
      </c>
      <c r="C160">
        <f>(B160+(IF(EnemyInfoCasual!I150=1,PlayerInfo!$B$5,0)))*(PlayerInfo!$B$1)*(EnemyInfoCasual!L150+1)</f>
        <v>15011.999999999998</v>
      </c>
      <c r="D160">
        <f>(B160+(IF(EnemyInfoCasual!I150=1,PlayerInfo!$B$5,0))+PlayerInfo!$B$6)*(PlayerInfo!$B$1)*(EnemyInfoCasual!L150+1)*EnemyInfoCasual!H150</f>
        <v>15011.999999999998</v>
      </c>
      <c r="E160">
        <f>(B160+(IF(EnemyInfoCasual!I150=1,PlayerInfo!$B$5,0))+PlayerInfo!$B$6+PlayerInfo!$B$7)*(PlayerInfo!$B$1)*(EnemyInfoCasual!L150+1)*1.2*EnemyInfoCasual!H150</f>
        <v>18014.399999999998</v>
      </c>
      <c r="F160" s="13">
        <f t="shared" si="19"/>
        <v>5.681818181818182E-3</v>
      </c>
      <c r="G160" s="13">
        <f>MIN((($B$4+(IF(EnemyInfoCasual!$C150=1,0.05,0))-($B$4*(IF(EnemyInfoCasual!$C150=1,0.05,0))))*PlayerInfo!$B$3)*EnemyInfoCasual!H150,1)</f>
        <v>0.157</v>
      </c>
      <c r="H160" s="13">
        <f>MIN((($B$5+(IF(EnemyInfoCasual!$C150=1,0.005,0))-($B$5*(IF(EnemyInfoCasual!$C150=1,0.005,0)))))*PlayerInfo!$B$4*EnemyInfoCasual!H150,1)</f>
        <v>1.1990000000000001E-2</v>
      </c>
      <c r="I160" s="13">
        <f>MIN((($B$6+(IF(EnemyInfoCasual!$C150=1,0.005,0))-($B$6*(IF(EnemyInfoCasual!$C150=1,0.005,0)))))*PlayerInfo!$B$4*EnemyInfoCasual!H150,1)</f>
        <v>2.9899999999999999E-2</v>
      </c>
      <c r="J160" s="13">
        <f t="shared" si="20"/>
        <v>0.83289243000000002</v>
      </c>
      <c r="K160" s="14">
        <f t="shared" si="21"/>
        <v>0.81779429999999997</v>
      </c>
      <c r="L160" s="16">
        <f t="shared" si="22"/>
        <v>15076.257815159999</v>
      </c>
      <c r="M160" s="16">
        <f t="shared" si="23"/>
        <v>19723.915369079998</v>
      </c>
      <c r="N160" s="16">
        <f>EnemyInfoCasual!F150</f>
        <v>2530</v>
      </c>
      <c r="O160" s="16">
        <f>N160*PlayerInfo!$B$10</f>
        <v>2530</v>
      </c>
      <c r="P160" s="16">
        <f>N160*PlayerInfo!$B$10*1.2*EnemyInfoCasual!H150</f>
        <v>3036</v>
      </c>
      <c r="Q160" s="16">
        <f>N160*PlayerInfo!$B$10*1.2*1.5*EnemyInfoCasual!H150</f>
        <v>4554</v>
      </c>
      <c r="R160" s="16">
        <f t="shared" si="24"/>
        <v>2638.4723079</v>
      </c>
      <c r="S160" s="16">
        <f t="shared" si="25"/>
        <v>4290.9378864</v>
      </c>
      <c r="T160" s="16">
        <f>EnemyInfoCasual!G150</f>
        <v>3300</v>
      </c>
      <c r="U160" s="16">
        <f>T160*PlayerInfo!$B$11</f>
        <v>3300</v>
      </c>
      <c r="V160" s="16">
        <f>T160*PlayerInfo!$B$11*1.2*EnemyInfoCasual!H150</f>
        <v>3960</v>
      </c>
      <c r="W160" s="16">
        <f>T160*PlayerInfo!$B$11*1.2*1.5*EnemyInfoCasual!H150</f>
        <v>5940</v>
      </c>
      <c r="X160" s="16">
        <f t="shared" si="26"/>
        <v>3441.4856190000005</v>
      </c>
      <c r="Y160" s="16">
        <f t="shared" si="27"/>
        <v>5596.8755039999996</v>
      </c>
    </row>
    <row r="161" spans="1:26">
      <c r="A161" s="4" t="s">
        <v>274</v>
      </c>
      <c r="B161">
        <f>EnemyInfoCasual!E151</f>
        <v>8410</v>
      </c>
      <c r="C161">
        <f>(B161+(IF(EnemyInfoCasual!I151=1,PlayerInfo!$B$5,0)))*(PlayerInfo!$B$1)*(EnemyInfoCasual!L151+1)</f>
        <v>15137.999999999998</v>
      </c>
      <c r="D161">
        <f>(B161+(IF(EnemyInfoCasual!I151=1,PlayerInfo!$B$5,0))+PlayerInfo!$B$6)*(PlayerInfo!$B$1)*(EnemyInfoCasual!L151+1)*EnemyInfoCasual!H151</f>
        <v>15137.999999999998</v>
      </c>
      <c r="E161">
        <f>(B161+(IF(EnemyInfoCasual!I151=1,PlayerInfo!$B$5,0))+PlayerInfo!$B$6+PlayerInfo!$B$7)*(PlayerInfo!$B$1)*(EnemyInfoCasual!L151+1)*1.2*EnemyInfoCasual!H151</f>
        <v>18165.599999999999</v>
      </c>
      <c r="F161" s="13">
        <f t="shared" si="19"/>
        <v>5.681818181818182E-3</v>
      </c>
      <c r="G161" s="13">
        <f>MIN((($B$4+(IF(EnemyInfoCasual!$C151=1,0.05,0))-($B$4*(IF(EnemyInfoCasual!$C151=1,0.05,0))))*PlayerInfo!$B$3)*EnemyInfoCasual!H151,1)</f>
        <v>0.157</v>
      </c>
      <c r="H161" s="13">
        <f>MIN((($B$5+(IF(EnemyInfoCasual!$C151=1,0.005,0))-($B$5*(IF(EnemyInfoCasual!$C151=1,0.005,0)))))*PlayerInfo!$B$4*EnemyInfoCasual!H151,1)</f>
        <v>1.1990000000000001E-2</v>
      </c>
      <c r="I161" s="13">
        <f>MIN((($B$6+(IF(EnemyInfoCasual!$C151=1,0.005,0))-($B$6*(IF(EnemyInfoCasual!$C151=1,0.005,0)))))*PlayerInfo!$B$4*EnemyInfoCasual!H151,1)</f>
        <v>2.9899999999999999E-2</v>
      </c>
      <c r="J161" s="13">
        <f t="shared" si="20"/>
        <v>0.83289243000000002</v>
      </c>
      <c r="K161" s="14">
        <f t="shared" si="21"/>
        <v>0.81779429999999997</v>
      </c>
      <c r="L161" s="16">
        <f t="shared" si="22"/>
        <v>15202.797149339998</v>
      </c>
      <c r="M161" s="16">
        <f t="shared" si="23"/>
        <v>19889.463819419998</v>
      </c>
      <c r="N161" s="16">
        <f>EnemyInfoCasual!F151</f>
        <v>2550</v>
      </c>
      <c r="O161" s="16">
        <f>N161*PlayerInfo!$B$10</f>
        <v>2550</v>
      </c>
      <c r="P161" s="16">
        <f>N161*PlayerInfo!$B$10*1.2*EnemyInfoCasual!H151</f>
        <v>3060</v>
      </c>
      <c r="Q161" s="16">
        <f>N161*PlayerInfo!$B$10*1.2*1.5*EnemyInfoCasual!H151</f>
        <v>4590</v>
      </c>
      <c r="R161" s="16">
        <f t="shared" si="24"/>
        <v>2659.3297965000002</v>
      </c>
      <c r="S161" s="16">
        <f t="shared" si="25"/>
        <v>4324.8583440000002</v>
      </c>
      <c r="T161" s="16">
        <f>EnemyInfoCasual!G151</f>
        <v>3400</v>
      </c>
      <c r="U161" s="16">
        <f>T161*PlayerInfo!$B$11</f>
        <v>3400</v>
      </c>
      <c r="V161" s="16">
        <f>T161*PlayerInfo!$B$11*1.2*EnemyInfoCasual!H151</f>
        <v>4080</v>
      </c>
      <c r="W161" s="16">
        <f>T161*PlayerInfo!$B$11*1.2*1.5*EnemyInfoCasual!H151</f>
        <v>6120</v>
      </c>
      <c r="X161" s="16">
        <f t="shared" si="26"/>
        <v>3545.7730619999998</v>
      </c>
      <c r="Y161" s="16">
        <f t="shared" si="27"/>
        <v>5766.4777919999997</v>
      </c>
    </row>
    <row r="162" spans="1:26">
      <c r="A162" s="4" t="s">
        <v>275</v>
      </c>
      <c r="B162">
        <f>EnemyInfoCasual!E152</f>
        <v>8490</v>
      </c>
      <c r="C162">
        <f>(B162+(IF(EnemyInfoCasual!I152=1,PlayerInfo!$B$5,0)))*(PlayerInfo!$B$1)*(EnemyInfoCasual!L152+1)</f>
        <v>15281.999999999998</v>
      </c>
      <c r="D162">
        <f>(B162+(IF(EnemyInfoCasual!I152=1,PlayerInfo!$B$5,0))+PlayerInfo!$B$6)*(PlayerInfo!$B$1)*(EnemyInfoCasual!L152+1)*EnemyInfoCasual!H152</f>
        <v>15281.999999999998</v>
      </c>
      <c r="E162">
        <f>(B162+(IF(EnemyInfoCasual!I152=1,PlayerInfo!$B$5,0))+PlayerInfo!$B$6+PlayerInfo!$B$7)*(PlayerInfo!$B$1)*(EnemyInfoCasual!L152+1)*1.2*EnemyInfoCasual!H152</f>
        <v>18338.399999999998</v>
      </c>
      <c r="F162" s="13">
        <f t="shared" si="19"/>
        <v>5.681818181818182E-3</v>
      </c>
      <c r="G162" s="13">
        <f>MIN((($B$4+(IF(EnemyInfoCasual!$C152=1,0.05,0))-($B$4*(IF(EnemyInfoCasual!$C152=1,0.05,0))))*PlayerInfo!$B$3)*EnemyInfoCasual!H152,1)</f>
        <v>0.157</v>
      </c>
      <c r="H162" s="13">
        <f>MIN((($B$5+(IF(EnemyInfoCasual!$C152=1,0.005,0))-($B$5*(IF(EnemyInfoCasual!$C152=1,0.005,0)))))*PlayerInfo!$B$4*EnemyInfoCasual!H152,1)</f>
        <v>1.1990000000000001E-2</v>
      </c>
      <c r="I162" s="13">
        <f>MIN((($B$6+(IF(EnemyInfoCasual!$C152=1,0.005,0))-($B$6*(IF(EnemyInfoCasual!$C152=1,0.005,0)))))*PlayerInfo!$B$4*EnemyInfoCasual!H152,1)</f>
        <v>2.9899999999999999E-2</v>
      </c>
      <c r="J162" s="13">
        <f t="shared" si="20"/>
        <v>0.83289243000000002</v>
      </c>
      <c r="K162" s="14">
        <f t="shared" si="21"/>
        <v>0.81779429999999997</v>
      </c>
      <c r="L162" s="16">
        <f t="shared" si="22"/>
        <v>15347.413531259997</v>
      </c>
      <c r="M162" s="16">
        <f t="shared" si="23"/>
        <v>20078.662048379996</v>
      </c>
      <c r="N162" s="16">
        <f>EnemyInfoCasual!F152</f>
        <v>2570</v>
      </c>
      <c r="O162" s="16">
        <f>N162*PlayerInfo!$B$10</f>
        <v>2570</v>
      </c>
      <c r="P162" s="16">
        <f>N162*PlayerInfo!$B$10*1.2*EnemyInfoCasual!H152</f>
        <v>3084</v>
      </c>
      <c r="Q162" s="16">
        <f>N162*PlayerInfo!$B$10*1.2*1.5*EnemyInfoCasual!H152</f>
        <v>4626</v>
      </c>
      <c r="R162" s="16">
        <f t="shared" si="24"/>
        <v>2680.1872851000003</v>
      </c>
      <c r="S162" s="16">
        <f t="shared" si="25"/>
        <v>4358.7788016000004</v>
      </c>
      <c r="T162" s="16">
        <f>EnemyInfoCasual!G152</f>
        <v>3400</v>
      </c>
      <c r="U162" s="16">
        <f>T162*PlayerInfo!$B$11</f>
        <v>3400</v>
      </c>
      <c r="V162" s="16">
        <f>T162*PlayerInfo!$B$11*1.2*EnemyInfoCasual!H152</f>
        <v>4080</v>
      </c>
      <c r="W162" s="16">
        <f>T162*PlayerInfo!$B$11*1.2*1.5*EnemyInfoCasual!H152</f>
        <v>6120</v>
      </c>
      <c r="X162" s="16">
        <f t="shared" si="26"/>
        <v>3545.7730619999998</v>
      </c>
      <c r="Y162" s="16">
        <f t="shared" si="27"/>
        <v>5766.4777919999997</v>
      </c>
    </row>
    <row r="163" spans="1:26">
      <c r="A163" s="4" t="s">
        <v>278</v>
      </c>
      <c r="B163">
        <f>EnemyInfoCasual!E153</f>
        <v>8560</v>
      </c>
      <c r="C163">
        <f>(B163+(IF(EnemyInfoCasual!I153=1,PlayerInfo!$B$5,0)))*(PlayerInfo!$B$1)*(EnemyInfoCasual!L153+1)</f>
        <v>15407.999999999998</v>
      </c>
      <c r="D163">
        <f>(B163+(IF(EnemyInfoCasual!I153=1,PlayerInfo!$B$5,0))+PlayerInfo!$B$6)*(PlayerInfo!$B$1)*(EnemyInfoCasual!L153+1)*EnemyInfoCasual!H153</f>
        <v>15407.999999999998</v>
      </c>
      <c r="E163">
        <f>(B163+(IF(EnemyInfoCasual!I153=1,PlayerInfo!$B$5,0))+PlayerInfo!$B$6+PlayerInfo!$B$7)*(PlayerInfo!$B$1)*(EnemyInfoCasual!L153+1)*1.2*EnemyInfoCasual!H153</f>
        <v>18489.599999999999</v>
      </c>
      <c r="F163" s="13">
        <f t="shared" si="19"/>
        <v>5.681818181818182E-3</v>
      </c>
      <c r="G163" s="13">
        <f>MIN((($B$4+(IF(EnemyInfoCasual!$C153=1,0.05,0))-($B$4*(IF(EnemyInfoCasual!$C153=1,0.05,0))))*PlayerInfo!$B$3)*EnemyInfoCasual!H153,1)</f>
        <v>0.157</v>
      </c>
      <c r="H163" s="13">
        <f>MIN((($B$5+(IF(EnemyInfoCasual!$C153=1,0.005,0))-($B$5*(IF(EnemyInfoCasual!$C153=1,0.005,0)))))*PlayerInfo!$B$4*EnemyInfoCasual!H153,1)</f>
        <v>1.1990000000000001E-2</v>
      </c>
      <c r="I163" s="13">
        <f>MIN((($B$6+(IF(EnemyInfoCasual!$C153=1,0.005,0))-($B$6*(IF(EnemyInfoCasual!$C153=1,0.005,0)))))*PlayerInfo!$B$4*EnemyInfoCasual!H153,1)</f>
        <v>2.9899999999999999E-2</v>
      </c>
      <c r="J163" s="13">
        <f t="shared" si="20"/>
        <v>0.83289243000000002</v>
      </c>
      <c r="K163" s="14">
        <f t="shared" si="21"/>
        <v>0.81779429999999997</v>
      </c>
      <c r="L163" s="16">
        <f t="shared" si="22"/>
        <v>15473.952865439998</v>
      </c>
      <c r="M163" s="16">
        <f t="shared" si="23"/>
        <v>20244.21049872</v>
      </c>
      <c r="N163" s="16">
        <f>EnemyInfoCasual!F153</f>
        <v>2600</v>
      </c>
      <c r="O163" s="16">
        <f>N163*PlayerInfo!$B$10</f>
        <v>2600</v>
      </c>
      <c r="P163" s="16">
        <f>N163*PlayerInfo!$B$10*1.2*EnemyInfoCasual!H153</f>
        <v>3120</v>
      </c>
      <c r="Q163" s="16">
        <f>N163*PlayerInfo!$B$10*1.2*1.5*EnemyInfoCasual!H153</f>
        <v>4680</v>
      </c>
      <c r="R163" s="16">
        <f t="shared" si="24"/>
        <v>2711.4735179999998</v>
      </c>
      <c r="S163" s="16">
        <f t="shared" si="25"/>
        <v>4409.6594880000002</v>
      </c>
      <c r="T163" s="16">
        <f>EnemyInfoCasual!G153</f>
        <v>3500</v>
      </c>
      <c r="U163" s="16">
        <f>T163*PlayerInfo!$B$11</f>
        <v>3500</v>
      </c>
      <c r="V163" s="16">
        <f>T163*PlayerInfo!$B$11*1.2*EnemyInfoCasual!H153</f>
        <v>4200</v>
      </c>
      <c r="W163" s="16">
        <f>T163*PlayerInfo!$B$11*1.2*1.5*EnemyInfoCasual!H153</f>
        <v>6300</v>
      </c>
      <c r="X163" s="16">
        <f t="shared" si="26"/>
        <v>3650.0605049999999</v>
      </c>
      <c r="Y163" s="16">
        <f t="shared" si="27"/>
        <v>5936.0800799999997</v>
      </c>
    </row>
    <row r="164" spans="1:26">
      <c r="A164" s="4" t="s">
        <v>279</v>
      </c>
      <c r="B164">
        <f>EnemyInfoCasual!E154</f>
        <v>8640</v>
      </c>
      <c r="C164">
        <f>(B164+(IF(EnemyInfoCasual!I154=1,PlayerInfo!$B$5,0)))*(PlayerInfo!$B$1)*(EnemyInfoCasual!L154+1)</f>
        <v>15551.999999999998</v>
      </c>
      <c r="D164">
        <f>(B164+(IF(EnemyInfoCasual!I154=1,PlayerInfo!$B$5,0))+PlayerInfo!$B$6)*(PlayerInfo!$B$1)*(EnemyInfoCasual!L154+1)*EnemyInfoCasual!H154</f>
        <v>15551.999999999998</v>
      </c>
      <c r="E164">
        <f>(B164+(IF(EnemyInfoCasual!I154=1,PlayerInfo!$B$5,0))+PlayerInfo!$B$6+PlayerInfo!$B$7)*(PlayerInfo!$B$1)*(EnemyInfoCasual!L154+1)*1.2*EnemyInfoCasual!H154</f>
        <v>18662.399999999998</v>
      </c>
      <c r="F164" s="13">
        <f t="shared" si="19"/>
        <v>5.681818181818182E-3</v>
      </c>
      <c r="G164" s="13">
        <f>MIN((($B$4+(IF(EnemyInfoCasual!$C154=1,0.05,0))-($B$4*(IF(EnemyInfoCasual!$C154=1,0.05,0))))*PlayerInfo!$B$3)*EnemyInfoCasual!H154,1)</f>
        <v>0.157</v>
      </c>
      <c r="H164" s="13">
        <f>MIN((($B$5+(IF(EnemyInfoCasual!$C154=1,0.005,0))-($B$5*(IF(EnemyInfoCasual!$C154=1,0.005,0)))))*PlayerInfo!$B$4*EnemyInfoCasual!H154,1)</f>
        <v>1.1990000000000001E-2</v>
      </c>
      <c r="I164" s="13">
        <f>MIN((($B$6+(IF(EnemyInfoCasual!$C154=1,0.005,0))-($B$6*(IF(EnemyInfoCasual!$C154=1,0.005,0)))))*PlayerInfo!$B$4*EnemyInfoCasual!H154,1)</f>
        <v>2.9899999999999999E-2</v>
      </c>
      <c r="J164" s="13">
        <f t="shared" si="20"/>
        <v>0.83289243000000002</v>
      </c>
      <c r="K164" s="14">
        <f t="shared" si="21"/>
        <v>0.81779429999999997</v>
      </c>
      <c r="L164" s="16">
        <f t="shared" si="22"/>
        <v>15618.569247359999</v>
      </c>
      <c r="M164" s="16">
        <f t="shared" si="23"/>
        <v>20433.408727679995</v>
      </c>
      <c r="N164" s="16">
        <f>EnemyInfoCasual!F154</f>
        <v>2620</v>
      </c>
      <c r="O164" s="16">
        <f>N164*PlayerInfo!$B$10</f>
        <v>2620</v>
      </c>
      <c r="P164" s="16">
        <f>N164*PlayerInfo!$B$10*1.2*EnemyInfoCasual!H154</f>
        <v>3144</v>
      </c>
      <c r="Q164" s="16">
        <f>N164*PlayerInfo!$B$10*1.2*1.5*EnemyInfoCasual!H154</f>
        <v>4716</v>
      </c>
      <c r="R164" s="16">
        <f t="shared" si="24"/>
        <v>2732.3310066000004</v>
      </c>
      <c r="S164" s="16">
        <f t="shared" si="25"/>
        <v>4443.5799456000013</v>
      </c>
      <c r="T164" s="16">
        <f>EnemyInfoCasual!G154</f>
        <v>3500</v>
      </c>
      <c r="U164" s="16">
        <f>T164*PlayerInfo!$B$11</f>
        <v>3500</v>
      </c>
      <c r="V164" s="16">
        <f>T164*PlayerInfo!$B$11*1.2*EnemyInfoCasual!H154</f>
        <v>4200</v>
      </c>
      <c r="W164" s="16">
        <f>T164*PlayerInfo!$B$11*1.2*1.5*EnemyInfoCasual!H154</f>
        <v>6300</v>
      </c>
      <c r="X164" s="16">
        <f t="shared" si="26"/>
        <v>3650.0605049999999</v>
      </c>
      <c r="Y164" s="16">
        <f t="shared" si="27"/>
        <v>5936.0800799999997</v>
      </c>
    </row>
    <row r="165" spans="1:26">
      <c r="A165" s="4" t="s">
        <v>283</v>
      </c>
      <c r="B165">
        <f>EnemyInfoCasual!E155</f>
        <v>8710</v>
      </c>
      <c r="C165">
        <f>(B165+(IF(EnemyInfoCasual!I155=1,PlayerInfo!$B$5,0)))*(PlayerInfo!$B$1)*(EnemyInfoCasual!L155+1)</f>
        <v>15677.999999999998</v>
      </c>
      <c r="D165">
        <f>(B165+(IF(EnemyInfoCasual!I155=1,PlayerInfo!$B$5,0))+PlayerInfo!$B$6)*(PlayerInfo!$B$1)*(EnemyInfoCasual!L155+1)*EnemyInfoCasual!H155</f>
        <v>15677.999999999998</v>
      </c>
      <c r="E165">
        <f>(B165+(IF(EnemyInfoCasual!I155=1,PlayerInfo!$B$5,0))+PlayerInfo!$B$6+PlayerInfo!$B$7)*(PlayerInfo!$B$1)*(EnemyInfoCasual!L155+1)*1.2*EnemyInfoCasual!H155</f>
        <v>18813.599999999999</v>
      </c>
      <c r="F165" s="13">
        <f t="shared" si="19"/>
        <v>5.681818181818182E-3</v>
      </c>
      <c r="G165" s="13">
        <f>MIN((($B$4+(IF(EnemyInfoCasual!$C155=1,0.05,0))-($B$4*(IF(EnemyInfoCasual!$C155=1,0.05,0))))*PlayerInfo!$B$3)*EnemyInfoCasual!H155,1)</f>
        <v>0.157</v>
      </c>
      <c r="H165" s="13">
        <f>MIN((($B$5+(IF(EnemyInfoCasual!$C155=1,0.005,0))-($B$5*(IF(EnemyInfoCasual!$C155=1,0.005,0)))))*PlayerInfo!$B$4*EnemyInfoCasual!H155,1)</f>
        <v>1.1990000000000001E-2</v>
      </c>
      <c r="I165" s="13">
        <f>MIN((($B$6+(IF(EnemyInfoCasual!$C155=1,0.005,0))-($B$6*(IF(EnemyInfoCasual!$C155=1,0.005,0)))))*PlayerInfo!$B$4*EnemyInfoCasual!H155,1)</f>
        <v>2.9899999999999999E-2</v>
      </c>
      <c r="J165" s="13">
        <f t="shared" si="20"/>
        <v>0.83289243000000002</v>
      </c>
      <c r="K165" s="14">
        <f t="shared" si="21"/>
        <v>0.81779429999999997</v>
      </c>
      <c r="L165" s="16">
        <f t="shared" si="22"/>
        <v>15745.108581539998</v>
      </c>
      <c r="M165" s="16">
        <f t="shared" si="23"/>
        <v>20598.957178019999</v>
      </c>
      <c r="N165" s="16">
        <f>EnemyInfoCasual!F155</f>
        <v>2650</v>
      </c>
      <c r="O165" s="16">
        <f>N165*PlayerInfo!$B$10</f>
        <v>2650</v>
      </c>
      <c r="P165" s="16">
        <f>N165*PlayerInfo!$B$10*1.2*EnemyInfoCasual!H155</f>
        <v>3180</v>
      </c>
      <c r="Q165" s="16">
        <f>N165*PlayerInfo!$B$10*1.2*1.5*EnemyInfoCasual!H155</f>
        <v>4770</v>
      </c>
      <c r="R165" s="16">
        <f t="shared" si="24"/>
        <v>2763.6172394999999</v>
      </c>
      <c r="S165" s="16">
        <f t="shared" si="25"/>
        <v>4494.4606320000003</v>
      </c>
      <c r="T165" s="16">
        <f>EnemyInfoCasual!G155</f>
        <v>3600</v>
      </c>
      <c r="U165" s="16">
        <f>T165*PlayerInfo!$B$11</f>
        <v>3600</v>
      </c>
      <c r="V165" s="16">
        <f>T165*PlayerInfo!$B$11*1.2*EnemyInfoCasual!H155</f>
        <v>4320</v>
      </c>
      <c r="W165" s="16">
        <f>T165*PlayerInfo!$B$11*1.2*1.5*EnemyInfoCasual!H155</f>
        <v>6480</v>
      </c>
      <c r="X165" s="16">
        <f t="shared" si="26"/>
        <v>3754.3479480000005</v>
      </c>
      <c r="Y165" s="16">
        <f t="shared" si="27"/>
        <v>6105.6823679999998</v>
      </c>
    </row>
    <row r="166" spans="1:26">
      <c r="A166" s="4" t="s">
        <v>284</v>
      </c>
      <c r="B166">
        <f>EnemyInfoCasual!E156</f>
        <v>8780</v>
      </c>
      <c r="C166">
        <f>(B166+(IF(EnemyInfoCasual!I156=1,PlayerInfo!$B$5,0)))*(PlayerInfo!$B$1)*(EnemyInfoCasual!L156+1)</f>
        <v>15803.999999999998</v>
      </c>
      <c r="D166">
        <f>(B166+(IF(EnemyInfoCasual!I156=1,PlayerInfo!$B$5,0))+PlayerInfo!$B$6)*(PlayerInfo!$B$1)*(EnemyInfoCasual!L156+1)*EnemyInfoCasual!H156</f>
        <v>15803.999999999998</v>
      </c>
      <c r="E166">
        <f>(B166+(IF(EnemyInfoCasual!I156=1,PlayerInfo!$B$5,0))+PlayerInfo!$B$6+PlayerInfo!$B$7)*(PlayerInfo!$B$1)*(EnemyInfoCasual!L156+1)*1.2*EnemyInfoCasual!H156</f>
        <v>18964.799999999996</v>
      </c>
      <c r="F166" s="13">
        <f t="shared" si="19"/>
        <v>5.681818181818182E-3</v>
      </c>
      <c r="G166" s="13">
        <f>MIN((($B$4+(IF(EnemyInfoCasual!$C156=1,0.05,0))-($B$4*(IF(EnemyInfoCasual!$C156=1,0.05,0))))*PlayerInfo!$B$3)*EnemyInfoCasual!H156,1)</f>
        <v>0.157</v>
      </c>
      <c r="H166" s="13">
        <f>MIN((($B$5+(IF(EnemyInfoCasual!$C156=1,0.005,0))-($B$5*(IF(EnemyInfoCasual!$C156=1,0.005,0)))))*PlayerInfo!$B$4*EnemyInfoCasual!H156,1)</f>
        <v>1.1990000000000001E-2</v>
      </c>
      <c r="I166" s="13">
        <f>MIN((($B$6+(IF(EnemyInfoCasual!$C156=1,0.005,0))-($B$6*(IF(EnemyInfoCasual!$C156=1,0.005,0)))))*PlayerInfo!$B$4*EnemyInfoCasual!H156,1)</f>
        <v>2.9899999999999999E-2</v>
      </c>
      <c r="J166" s="13">
        <f t="shared" si="20"/>
        <v>0.83289243000000002</v>
      </c>
      <c r="K166" s="14">
        <f t="shared" si="21"/>
        <v>0.81779429999999997</v>
      </c>
      <c r="L166" s="16">
        <f t="shared" si="22"/>
        <v>15871.647915719997</v>
      </c>
      <c r="M166" s="16">
        <f t="shared" si="23"/>
        <v>20764.505628359995</v>
      </c>
      <c r="N166" s="16">
        <f>EnemyInfoCasual!F156</f>
        <v>2670</v>
      </c>
      <c r="O166" s="16">
        <f>N166*PlayerInfo!$B$10</f>
        <v>2670</v>
      </c>
      <c r="P166" s="16">
        <f>N166*PlayerInfo!$B$10*1.2*EnemyInfoCasual!H156</f>
        <v>3204</v>
      </c>
      <c r="Q166" s="16">
        <f>N166*PlayerInfo!$B$10*1.2*1.5*EnemyInfoCasual!H156</f>
        <v>4806</v>
      </c>
      <c r="R166" s="16">
        <f t="shared" si="24"/>
        <v>2784.4747281000004</v>
      </c>
      <c r="S166" s="16">
        <f t="shared" si="25"/>
        <v>4528.3810896000005</v>
      </c>
      <c r="T166" s="16">
        <f>EnemyInfoCasual!G156</f>
        <v>3600</v>
      </c>
      <c r="U166" s="16">
        <f>T166*PlayerInfo!$B$11</f>
        <v>3600</v>
      </c>
      <c r="V166" s="16">
        <f>T166*PlayerInfo!$B$11*1.2*EnemyInfoCasual!H156</f>
        <v>4320</v>
      </c>
      <c r="W166" s="16">
        <f>T166*PlayerInfo!$B$11*1.2*1.5*EnemyInfoCasual!H156</f>
        <v>6480</v>
      </c>
      <c r="X166" s="16">
        <f t="shared" si="26"/>
        <v>3754.3479480000005</v>
      </c>
      <c r="Y166" s="16">
        <f t="shared" si="27"/>
        <v>6105.6823679999998</v>
      </c>
    </row>
    <row r="167" spans="1:26" s="5" customFormat="1">
      <c r="A167" s="4" t="s">
        <v>287</v>
      </c>
      <c r="B167" s="5">
        <f>EnemyInfoCasual!E157</f>
        <v>5310</v>
      </c>
      <c r="C167" s="5">
        <f>(B167+(IF(EnemyInfoCasual!I157=1,PlayerInfo!$B$5,0)))*(PlayerInfo!$B$1)*(EnemyInfoCasual!L157+1)</f>
        <v>9557.9999999999982</v>
      </c>
      <c r="D167" s="5">
        <f>(B167+(IF(EnemyInfoCasual!I157=1,PlayerInfo!$B$5,0))+PlayerInfo!$B$6)*(PlayerInfo!$B$1)*(EnemyInfoCasual!L157+1)*EnemyInfoCasual!H157</f>
        <v>0</v>
      </c>
      <c r="E167" s="5">
        <f>(B167+(IF(EnemyInfoCasual!I157=1,PlayerInfo!$B$5,0))+PlayerInfo!$B$6+PlayerInfo!$B$7)*(PlayerInfo!$B$1)*(EnemyInfoCasual!L157+1)*1.2*EnemyInfoCasual!H157</f>
        <v>0</v>
      </c>
      <c r="F167" s="28">
        <f t="shared" si="19"/>
        <v>5.681818181818182E-3</v>
      </c>
      <c r="G167" s="13">
        <f>MIN((($B$4+(IF(EnemyInfoCasual!$C157=1,0.05,0))-($B$4*(IF(EnemyInfoCasual!$C157=1,0.05,0))))*PlayerInfo!$B$3)*EnemyInfoCasual!H157,1)</f>
        <v>0</v>
      </c>
      <c r="H167" s="13">
        <f>MIN((($B$5+(IF(EnemyInfoCasual!$C157=1,0.005,0))-($B$5*(IF(EnemyInfoCasual!$C157=1,0.005,0)))))*PlayerInfo!$B$4*EnemyInfoCasual!H157,1)</f>
        <v>0</v>
      </c>
      <c r="I167" s="13">
        <f>MIN((($B$6+(IF(EnemyInfoCasual!$C157=1,0.005,0))-($B$6*(IF(EnemyInfoCasual!$C157=1,0.005,0)))))*PlayerInfo!$B$4*EnemyInfoCasual!H157,1)</f>
        <v>0</v>
      </c>
      <c r="J167" s="28">
        <f t="shared" si="20"/>
        <v>1</v>
      </c>
      <c r="K167" s="29">
        <f t="shared" si="21"/>
        <v>1</v>
      </c>
      <c r="L167" s="30">
        <f>(J167*C167)+L145</f>
        <v>21687.699033539997</v>
      </c>
      <c r="M167" s="30">
        <f>((K167*C167)*1.3)+M145</f>
        <v>28294.401454019993</v>
      </c>
      <c r="N167" s="16">
        <f>EnemyInfoCasual!F157</f>
        <v>1610</v>
      </c>
      <c r="O167" s="16">
        <f>N167*PlayerInfo!$B$10</f>
        <v>1610</v>
      </c>
      <c r="P167" s="16">
        <f>N167*PlayerInfo!$B$10*1.2*EnemyInfoCasual!H157</f>
        <v>0</v>
      </c>
      <c r="Q167" s="16">
        <f>N167*PlayerInfo!$B$10*1.2*1.5*EnemyInfoCasual!H157</f>
        <v>0</v>
      </c>
      <c r="R167" s="16">
        <f>(J167*O167)+(G167*P167)+(H167*Q167)+R145</f>
        <v>3716.6063485999998</v>
      </c>
      <c r="S167" s="16">
        <f>((K167*O167)+(G167*P167)+(I167*Q167))*1.6+S145</f>
        <v>6001.9662176000002</v>
      </c>
      <c r="T167" s="16">
        <f>EnemyInfoCasual!G157</f>
        <v>3700</v>
      </c>
      <c r="U167" s="16">
        <f>T167*PlayerInfo!$B$11</f>
        <v>3700</v>
      </c>
      <c r="V167" s="16">
        <f>T167*PlayerInfo!$B$11*1.2*EnemyInfoCasual!H157</f>
        <v>0</v>
      </c>
      <c r="W167" s="16">
        <f>T167*PlayerInfo!$B$11*1.2*1.5*EnemyInfoCasual!H157</f>
        <v>0</v>
      </c>
      <c r="X167" s="16">
        <f>(J167*U167)+(G167*V167)+(H167*W167)+X145</f>
        <v>6098.6111890000002</v>
      </c>
      <c r="Y167" s="16">
        <f>((K167*U167)+(G167*V167)+(I167*W167))*1.6+Y145</f>
        <v>9820.8526239999992</v>
      </c>
      <c r="Z167" s="5" t="s">
        <v>636</v>
      </c>
    </row>
    <row r="168" spans="1:26" s="5" customFormat="1">
      <c r="A168" s="4" t="s">
        <v>288</v>
      </c>
      <c r="B168" s="5">
        <f>EnemyInfoCasual!E158</f>
        <v>5310</v>
      </c>
      <c r="C168" s="5">
        <f>(B168+(IF(EnemyInfoCasual!I158=1,PlayerInfo!$B$5,0)))*(PlayerInfo!$B$1)*(EnemyInfoCasual!L158+1)</f>
        <v>9557.9999999999982</v>
      </c>
      <c r="D168" s="5">
        <f>(B168+(IF(EnemyInfoCasual!I158=1,PlayerInfo!$B$5,0))+PlayerInfo!$B$6)*(PlayerInfo!$B$1)*(EnemyInfoCasual!L158+1)*EnemyInfoCasual!H158</f>
        <v>0</v>
      </c>
      <c r="E168" s="5">
        <f>(B168+(IF(EnemyInfoCasual!I158=1,PlayerInfo!$B$5,0))+PlayerInfo!$B$6+PlayerInfo!$B$7)*(PlayerInfo!$B$1)*(EnemyInfoCasual!L158+1)*1.2*EnemyInfoCasual!H158</f>
        <v>0</v>
      </c>
      <c r="F168" s="28">
        <f t="shared" si="19"/>
        <v>5.681818181818182E-3</v>
      </c>
      <c r="G168" s="13">
        <f>MIN((($B$4+(IF(EnemyInfoCasual!$C158=1,0.05,0))-($B$4*(IF(EnemyInfoCasual!$C158=1,0.05,0))))*PlayerInfo!$B$3)*EnemyInfoCasual!H158,1)</f>
        <v>0</v>
      </c>
      <c r="H168" s="13">
        <f>MIN((($B$5+(IF(EnemyInfoCasual!$C158=1,0.005,0))-($B$5*(IF(EnemyInfoCasual!$C158=1,0.005,0)))))*PlayerInfo!$B$4*EnemyInfoCasual!H158,1)</f>
        <v>0</v>
      </c>
      <c r="I168" s="13">
        <f>MIN((($B$6+(IF(EnemyInfoCasual!$C158=1,0.005,0))-($B$6*(IF(EnemyInfoCasual!$C158=1,0.005,0)))))*PlayerInfo!$B$4*EnemyInfoCasual!H158,1)</f>
        <v>0</v>
      </c>
      <c r="J168" s="28">
        <f t="shared" si="20"/>
        <v>1</v>
      </c>
      <c r="K168" s="29">
        <f t="shared" si="21"/>
        <v>1</v>
      </c>
      <c r="L168" s="30">
        <f>(J168*C168)+L144</f>
        <v>21687.699033539997</v>
      </c>
      <c r="M168" s="30">
        <f>((K168*C168)*1.3)+M144</f>
        <v>28294.401454019993</v>
      </c>
      <c r="N168" s="16">
        <f>EnemyInfoCasual!F158</f>
        <v>1610</v>
      </c>
      <c r="O168" s="16">
        <f>N168*PlayerInfo!$B$10</f>
        <v>1610</v>
      </c>
      <c r="P168" s="16">
        <f>N168*PlayerInfo!$B$10*1.2*EnemyInfoCasual!H158</f>
        <v>0</v>
      </c>
      <c r="Q168" s="16">
        <f>N168*PlayerInfo!$B$10*1.2*1.5*EnemyInfoCasual!H158</f>
        <v>0</v>
      </c>
      <c r="R168" s="16">
        <f>(J168*O168)+(G168*P168)+(H168*Q168)+R144</f>
        <v>3716.6063485999998</v>
      </c>
      <c r="S168" s="16">
        <f>((K168*O168)+(G168*P168)+(I168*Q168))*1.6+S144</f>
        <v>6001.9662176000002</v>
      </c>
      <c r="T168" s="16">
        <f>EnemyInfoCasual!G158</f>
        <v>3700</v>
      </c>
      <c r="U168" s="16">
        <f>T168*PlayerInfo!$B$11</f>
        <v>3700</v>
      </c>
      <c r="V168" s="16">
        <f>T168*PlayerInfo!$B$11*1.2*EnemyInfoCasual!H158</f>
        <v>0</v>
      </c>
      <c r="W168" s="16">
        <f>T168*PlayerInfo!$B$11*1.2*1.5*EnemyInfoCasual!H158</f>
        <v>0</v>
      </c>
      <c r="X168" s="16">
        <f>(J168*U168)+(G168*V168)+(H168*W168)+X144</f>
        <v>6098.6111890000002</v>
      </c>
      <c r="Y168" s="16">
        <f>((K168*U168)+(G168*V168)+(I168*W168))*1.6+Y144</f>
        <v>9820.8526239999992</v>
      </c>
      <c r="Z168" s="5" t="s">
        <v>635</v>
      </c>
    </row>
    <row r="169" spans="1:26">
      <c r="A169" s="4" t="s">
        <v>289</v>
      </c>
      <c r="B169">
        <f>EnemyInfoCasual!E159</f>
        <v>8930</v>
      </c>
      <c r="C169">
        <f>(B169+(IF(EnemyInfoCasual!I159=1,PlayerInfo!$B$5,0)))*(PlayerInfo!$B$1)*(EnemyInfoCasual!L159+1)</f>
        <v>16073.999999999998</v>
      </c>
      <c r="D169">
        <f>(B169+(IF(EnemyInfoCasual!I159=1,PlayerInfo!$B$5,0))+PlayerInfo!$B$6)*(PlayerInfo!$B$1)*(EnemyInfoCasual!L159+1)*EnemyInfoCasual!H159</f>
        <v>16073.999999999998</v>
      </c>
      <c r="E169">
        <f>(B169+(IF(EnemyInfoCasual!I159=1,PlayerInfo!$B$5,0))+PlayerInfo!$B$6+PlayerInfo!$B$7)*(PlayerInfo!$B$1)*(EnemyInfoCasual!L159+1)*1.2*EnemyInfoCasual!H159</f>
        <v>19288.799999999996</v>
      </c>
      <c r="F169" s="13">
        <f t="shared" si="19"/>
        <v>5.681818181818182E-3</v>
      </c>
      <c r="G169" s="13">
        <f>MIN((($B$4+(IF(EnemyInfoCasual!$C159=1,0.05,0))-($B$4*(IF(EnemyInfoCasual!$C159=1,0.05,0))))*PlayerInfo!$B$3)*EnemyInfoCasual!H159,1)</f>
        <v>0.157</v>
      </c>
      <c r="H169" s="13">
        <f>MIN((($B$5+(IF(EnemyInfoCasual!$C159=1,0.005,0))-($B$5*(IF(EnemyInfoCasual!$C159=1,0.005,0)))))*PlayerInfo!$B$4*EnemyInfoCasual!H159,1)</f>
        <v>1.1990000000000001E-2</v>
      </c>
      <c r="I169" s="13">
        <f>MIN((($B$6+(IF(EnemyInfoCasual!$C159=1,0.005,0))-($B$6*(IF(EnemyInfoCasual!$C159=1,0.005,0)))))*PlayerInfo!$B$4*EnemyInfoCasual!H159,1)</f>
        <v>2.9899999999999999E-2</v>
      </c>
      <c r="J169" s="13">
        <f t="shared" si="20"/>
        <v>0.83289243000000002</v>
      </c>
      <c r="K169" s="14">
        <f t="shared" si="21"/>
        <v>0.81779429999999997</v>
      </c>
      <c r="L169" s="16">
        <f t="shared" si="22"/>
        <v>16142.803631819999</v>
      </c>
      <c r="M169" s="16">
        <f t="shared" si="23"/>
        <v>21119.252307659997</v>
      </c>
      <c r="N169" s="16">
        <f>EnemyInfoCasual!F159</f>
        <v>2710</v>
      </c>
      <c r="O169" s="16">
        <f>N169*PlayerInfo!$B$10</f>
        <v>2710</v>
      </c>
      <c r="P169" s="16">
        <f>N169*PlayerInfo!$B$10*1.2*EnemyInfoCasual!H159</f>
        <v>3252</v>
      </c>
      <c r="Q169" s="16">
        <f>N169*PlayerInfo!$B$10*1.2*1.5*EnemyInfoCasual!H159</f>
        <v>4878</v>
      </c>
      <c r="R169" s="16">
        <f t="shared" si="24"/>
        <v>2826.1897052999998</v>
      </c>
      <c r="S169" s="16">
        <f t="shared" si="25"/>
        <v>4596.2220047999999</v>
      </c>
      <c r="T169" s="16">
        <f>EnemyInfoCasual!G159</f>
        <v>3700</v>
      </c>
      <c r="U169" s="16">
        <f>T169*PlayerInfo!$B$11</f>
        <v>3700</v>
      </c>
      <c r="V169" s="16">
        <f>T169*PlayerInfo!$B$11*1.2*EnemyInfoCasual!H159</f>
        <v>4440</v>
      </c>
      <c r="W169" s="16">
        <f>T169*PlayerInfo!$B$11*1.2*1.5*EnemyInfoCasual!H159</f>
        <v>6660</v>
      </c>
      <c r="X169" s="16">
        <f t="shared" si="26"/>
        <v>3858.6353909999998</v>
      </c>
      <c r="Y169" s="16">
        <f t="shared" si="27"/>
        <v>6275.2846559999998</v>
      </c>
    </row>
    <row r="170" spans="1:26">
      <c r="A170" s="4" t="s">
        <v>296</v>
      </c>
      <c r="B170">
        <f>EnemyInfoCasual!E160</f>
        <v>28000</v>
      </c>
      <c r="C170">
        <f>(B170+(IF(EnemyInfoCasual!I160=1,PlayerInfo!$B$5,0)))*(PlayerInfo!$B$1)*(EnemyInfoCasual!L160+1)</f>
        <v>50399.999999999993</v>
      </c>
      <c r="D170">
        <f>(B170+(IF(EnemyInfoCasual!I160=1,PlayerInfo!$B$5,0))+PlayerInfo!$B$6)*(PlayerInfo!$B$1)*(EnemyInfoCasual!L160+1)*EnemyInfoCasual!H160</f>
        <v>50399.999999999993</v>
      </c>
      <c r="E170">
        <f>(B170+(IF(EnemyInfoCasual!I160=1,PlayerInfo!$B$5,0))+PlayerInfo!$B$6+PlayerInfo!$B$7)*(PlayerInfo!$B$1)*(EnemyInfoCasual!L160+1)*1.2*EnemyInfoCasual!H160</f>
        <v>60479.999999999985</v>
      </c>
      <c r="F170" s="13">
        <f t="shared" si="19"/>
        <v>5.681818181818182E-3</v>
      </c>
      <c r="G170" s="13">
        <f>MIN((($B$4+(IF(EnemyInfoCasual!$C160=1,0.05,0))-($B$4*(IF(EnemyInfoCasual!$C160=1,0.05,0))))*PlayerInfo!$B$3)*EnemyInfoCasual!H160,1)</f>
        <v>0.157</v>
      </c>
      <c r="H170" s="13">
        <f>MIN((($B$5+(IF(EnemyInfoCasual!$C160=1,0.005,0))-($B$5*(IF(EnemyInfoCasual!$C160=1,0.005,0)))))*PlayerInfo!$B$4*EnemyInfoCasual!H160,1)</f>
        <v>1.1990000000000001E-2</v>
      </c>
      <c r="I170" s="13">
        <f>MIN((($B$6+(IF(EnemyInfoCasual!$C160=1,0.005,0))-($B$6*(IF(EnemyInfoCasual!$C160=1,0.005,0)))))*PlayerInfo!$B$4*EnemyInfoCasual!H160,1)</f>
        <v>2.9899999999999999E-2</v>
      </c>
      <c r="J170" s="13">
        <f t="shared" si="20"/>
        <v>0.83289243000000002</v>
      </c>
      <c r="K170" s="14">
        <f t="shared" si="21"/>
        <v>0.81779429999999997</v>
      </c>
      <c r="L170" s="16">
        <f t="shared" si="22"/>
        <v>50615.733671999995</v>
      </c>
      <c r="M170" s="16">
        <f t="shared" si="23"/>
        <v>66219.380135999992</v>
      </c>
      <c r="N170" s="16">
        <f>EnemyInfoCasual!F160</f>
        <v>11400</v>
      </c>
      <c r="O170" s="16">
        <f>N170*PlayerInfo!$B$10</f>
        <v>11400</v>
      </c>
      <c r="P170" s="16">
        <f>N170*PlayerInfo!$B$10*1.2*EnemyInfoCasual!H160</f>
        <v>13680</v>
      </c>
      <c r="Q170" s="16">
        <f>N170*PlayerInfo!$B$10*1.2*1.5*EnemyInfoCasual!H160</f>
        <v>20520</v>
      </c>
      <c r="R170" s="16">
        <f t="shared" si="24"/>
        <v>11888.768501999999</v>
      </c>
      <c r="S170" s="16">
        <f t="shared" si="25"/>
        <v>19334.660832000001</v>
      </c>
      <c r="T170" s="16">
        <f>EnemyInfoCasual!G160</f>
        <v>16000</v>
      </c>
      <c r="U170" s="16">
        <f>T170*PlayerInfo!$B$11</f>
        <v>16000</v>
      </c>
      <c r="V170" s="16">
        <f>T170*PlayerInfo!$B$11*1.2*EnemyInfoCasual!H160</f>
        <v>19200</v>
      </c>
      <c r="W170" s="16">
        <f>T170*PlayerInfo!$B$11*1.2*1.5*EnemyInfoCasual!H160</f>
        <v>28800</v>
      </c>
      <c r="X170" s="16">
        <f t="shared" si="26"/>
        <v>16685.990880000001</v>
      </c>
      <c r="Y170" s="16">
        <f t="shared" si="27"/>
        <v>27136.366080000003</v>
      </c>
    </row>
    <row r="171" spans="1:26">
      <c r="A171" s="4" t="s">
        <v>352</v>
      </c>
      <c r="B171">
        <f>EnemyInfoCasual!E161</f>
        <v>10800</v>
      </c>
      <c r="C171">
        <f>(B171+(IF(EnemyInfoCasual!I161=1,PlayerInfo!$B$5,0)))*(PlayerInfo!$B$1)*(EnemyInfoCasual!L161+1)</f>
        <v>17496</v>
      </c>
      <c r="D171">
        <f>(B171+(IF(EnemyInfoCasual!I161=1,PlayerInfo!$B$5,0))+PlayerInfo!$B$6)*(PlayerInfo!$B$1)*(EnemyInfoCasual!L161+1)*EnemyInfoCasual!H161</f>
        <v>17496</v>
      </c>
      <c r="E171">
        <f>(B171+(IF(EnemyInfoCasual!I161=1,PlayerInfo!$B$5,0))+PlayerInfo!$B$6+PlayerInfo!$B$7)*(PlayerInfo!$B$1)*(EnemyInfoCasual!L161+1)*1.2*EnemyInfoCasual!H161</f>
        <v>20995.200000000001</v>
      </c>
      <c r="F171" s="13">
        <f t="shared" si="19"/>
        <v>5.681818181818182E-3</v>
      </c>
      <c r="G171" s="13">
        <f>MIN((($B$4+(IF(EnemyInfoCasual!$C161=1,0.05,0))-($B$4*(IF(EnemyInfoCasual!$C161=1,0.05,0))))*PlayerInfo!$B$3)*EnemyInfoCasual!H161,1)</f>
        <v>0.157</v>
      </c>
      <c r="H171" s="13">
        <f>MIN((($B$5+(IF(EnemyInfoCasual!$C161=1,0.005,0))-($B$5*(IF(EnemyInfoCasual!$C161=1,0.005,0)))))*PlayerInfo!$B$4*EnemyInfoCasual!H161,1)</f>
        <v>1.1990000000000001E-2</v>
      </c>
      <c r="I171" s="13">
        <f>MIN((($B$6+(IF(EnemyInfoCasual!$C161=1,0.005,0))-($B$6*(IF(EnemyInfoCasual!$C161=1,0.005,0)))))*PlayerInfo!$B$4*EnemyInfoCasual!H161,1)</f>
        <v>2.9899999999999999E-2</v>
      </c>
      <c r="J171" s="13">
        <f t="shared" si="20"/>
        <v>0.83289243000000002</v>
      </c>
      <c r="K171" s="14">
        <f t="shared" si="21"/>
        <v>0.81779429999999997</v>
      </c>
      <c r="L171" s="16">
        <f t="shared" si="22"/>
        <v>17570.890403279998</v>
      </c>
      <c r="M171" s="16">
        <f t="shared" si="23"/>
        <v>22987.584818640004</v>
      </c>
      <c r="N171" s="16">
        <f>EnemyInfoCasual!F161</f>
        <v>3320</v>
      </c>
      <c r="O171" s="16">
        <f>N171*PlayerInfo!$B$10</f>
        <v>3320</v>
      </c>
      <c r="P171" s="16">
        <f>N171*PlayerInfo!$B$10*1.2*EnemyInfoCasual!H161</f>
        <v>3984</v>
      </c>
      <c r="Q171" s="16">
        <f>N171*PlayerInfo!$B$10*1.2*1.5*EnemyInfoCasual!H161</f>
        <v>5976</v>
      </c>
      <c r="R171" s="16">
        <f t="shared" si="24"/>
        <v>3462.3431076000002</v>
      </c>
      <c r="S171" s="16">
        <f t="shared" si="25"/>
        <v>5630.7959616000007</v>
      </c>
      <c r="T171" s="16">
        <f>EnemyInfoCasual!G161</f>
        <v>5100</v>
      </c>
      <c r="U171" s="16">
        <f>T171*PlayerInfo!$B$11</f>
        <v>5100</v>
      </c>
      <c r="V171" s="16">
        <f>T171*PlayerInfo!$B$11*1.2*EnemyInfoCasual!H161</f>
        <v>6120</v>
      </c>
      <c r="W171" s="16">
        <f>T171*PlayerInfo!$B$11*1.2*1.5*EnemyInfoCasual!H161</f>
        <v>9180</v>
      </c>
      <c r="X171" s="16">
        <f t="shared" si="26"/>
        <v>5318.6595930000003</v>
      </c>
      <c r="Y171" s="16">
        <f t="shared" si="27"/>
        <v>8649.7166880000004</v>
      </c>
    </row>
    <row r="172" spans="1:26">
      <c r="A172" s="4" t="s">
        <v>355</v>
      </c>
      <c r="B172">
        <f>EnemyInfoCasual!E162</f>
        <v>10900</v>
      </c>
      <c r="C172">
        <f>(B172+(IF(EnemyInfoCasual!I162=1,PlayerInfo!$B$5,0)))*(PlayerInfo!$B$1)*(EnemyInfoCasual!L162+1)</f>
        <v>17658</v>
      </c>
      <c r="D172">
        <f>(B172+(IF(EnemyInfoCasual!I162=1,PlayerInfo!$B$5,0))+PlayerInfo!$B$6)*(PlayerInfo!$B$1)*(EnemyInfoCasual!L162+1)*EnemyInfoCasual!H162</f>
        <v>17658</v>
      </c>
      <c r="E172">
        <f>(B172+(IF(EnemyInfoCasual!I162=1,PlayerInfo!$B$5,0))+PlayerInfo!$B$6+PlayerInfo!$B$7)*(PlayerInfo!$B$1)*(EnemyInfoCasual!L162+1)*1.2*EnemyInfoCasual!H162</f>
        <v>21189.599999999999</v>
      </c>
      <c r="F172" s="13">
        <f t="shared" si="19"/>
        <v>5.681818181818182E-3</v>
      </c>
      <c r="G172" s="13">
        <f>MIN((($B$4+(IF(EnemyInfoCasual!$C162=1,0.05,0))-($B$4*(IF(EnemyInfoCasual!$C162=1,0.05,0))))*PlayerInfo!$B$3)*EnemyInfoCasual!H162,1)</f>
        <v>0.157</v>
      </c>
      <c r="H172" s="13">
        <f>MIN((($B$5+(IF(EnemyInfoCasual!$C162=1,0.005,0))-($B$5*(IF(EnemyInfoCasual!$C162=1,0.005,0)))))*PlayerInfo!$B$4*EnemyInfoCasual!H162,1)</f>
        <v>1.1990000000000001E-2</v>
      </c>
      <c r="I172" s="13">
        <f>MIN((($B$6+(IF(EnemyInfoCasual!$C162=1,0.005,0))-($B$6*(IF(EnemyInfoCasual!$C162=1,0.005,0)))))*PlayerInfo!$B$4*EnemyInfoCasual!H162,1)</f>
        <v>2.9899999999999999E-2</v>
      </c>
      <c r="J172" s="13">
        <f t="shared" si="20"/>
        <v>0.83289243000000002</v>
      </c>
      <c r="K172" s="14">
        <f t="shared" si="21"/>
        <v>0.81779429999999997</v>
      </c>
      <c r="L172" s="16">
        <f t="shared" si="22"/>
        <v>17733.583832939999</v>
      </c>
      <c r="M172" s="16">
        <f t="shared" si="23"/>
        <v>23200.43282622</v>
      </c>
      <c r="N172" s="16">
        <f>EnemyInfoCasual!F162</f>
        <v>3360</v>
      </c>
      <c r="O172" s="16">
        <f>N172*PlayerInfo!$B$10</f>
        <v>3360</v>
      </c>
      <c r="P172" s="16">
        <f>N172*PlayerInfo!$B$10*1.2*EnemyInfoCasual!H162</f>
        <v>4032</v>
      </c>
      <c r="Q172" s="16">
        <f>N172*PlayerInfo!$B$10*1.2*1.5*EnemyInfoCasual!H162</f>
        <v>6048</v>
      </c>
      <c r="R172" s="16">
        <f t="shared" si="24"/>
        <v>3504.0580848</v>
      </c>
      <c r="S172" s="16">
        <f t="shared" si="25"/>
        <v>5698.6368767999993</v>
      </c>
      <c r="T172" s="16">
        <f>EnemyInfoCasual!G162</f>
        <v>5200</v>
      </c>
      <c r="U172" s="16">
        <f>T172*PlayerInfo!$B$11</f>
        <v>5200</v>
      </c>
      <c r="V172" s="16">
        <f>T172*PlayerInfo!$B$11*1.2*EnemyInfoCasual!H162</f>
        <v>6240</v>
      </c>
      <c r="W172" s="16">
        <f>T172*PlayerInfo!$B$11*1.2*1.5*EnemyInfoCasual!H162</f>
        <v>9360</v>
      </c>
      <c r="X172" s="16">
        <f t="shared" si="26"/>
        <v>5422.9470359999996</v>
      </c>
      <c r="Y172" s="16">
        <f t="shared" si="27"/>
        <v>8819.3189760000005</v>
      </c>
    </row>
    <row r="173" spans="1:26">
      <c r="A173" s="4" t="s">
        <v>359</v>
      </c>
      <c r="B173">
        <f>EnemyInfoCasual!E163</f>
        <v>11000</v>
      </c>
      <c r="C173">
        <f>(B173+(IF(EnemyInfoCasual!I163=1,PlayerInfo!$B$5,0)))*(PlayerInfo!$B$1)*(EnemyInfoCasual!L163+1)</f>
        <v>17820</v>
      </c>
      <c r="D173">
        <f>(B173+(IF(EnemyInfoCasual!I163=1,PlayerInfo!$B$5,0))+PlayerInfo!$B$6)*(PlayerInfo!$B$1)*(EnemyInfoCasual!L163+1)*EnemyInfoCasual!H163</f>
        <v>17820</v>
      </c>
      <c r="E173">
        <f>(B173+(IF(EnemyInfoCasual!I163=1,PlayerInfo!$B$5,0))+PlayerInfo!$B$6+PlayerInfo!$B$7)*(PlayerInfo!$B$1)*(EnemyInfoCasual!L163+1)*1.2*EnemyInfoCasual!H163</f>
        <v>21384</v>
      </c>
      <c r="F173" s="13">
        <f t="shared" si="19"/>
        <v>5.681818181818182E-3</v>
      </c>
      <c r="G173" s="13">
        <f>MIN((($B$4+(IF(EnemyInfoCasual!$C163=1,0.05,0))-($B$4*(IF(EnemyInfoCasual!$C163=1,0.05,0))))*PlayerInfo!$B$3)*EnemyInfoCasual!H163,1)</f>
        <v>0.157</v>
      </c>
      <c r="H173" s="13">
        <f>MIN((($B$5+(IF(EnemyInfoCasual!$C163=1,0.005,0))-($B$5*(IF(EnemyInfoCasual!$C163=1,0.005,0)))))*PlayerInfo!$B$4*EnemyInfoCasual!H163,1)</f>
        <v>1.1990000000000001E-2</v>
      </c>
      <c r="I173" s="13">
        <f>MIN((($B$6+(IF(EnemyInfoCasual!$C163=1,0.005,0))-($B$6*(IF(EnemyInfoCasual!$C163=1,0.005,0)))))*PlayerInfo!$B$4*EnemyInfoCasual!H163,1)</f>
        <v>2.9899999999999999E-2</v>
      </c>
      <c r="J173" s="13">
        <f t="shared" si="20"/>
        <v>0.83289243000000002</v>
      </c>
      <c r="K173" s="14">
        <f t="shared" si="21"/>
        <v>0.81779429999999997</v>
      </c>
      <c r="L173" s="16">
        <f t="shared" si="22"/>
        <v>17896.277262600001</v>
      </c>
      <c r="M173" s="16">
        <f t="shared" si="23"/>
        <v>23413.280833800003</v>
      </c>
      <c r="N173" s="16">
        <f>EnemyInfoCasual!F163</f>
        <v>3400</v>
      </c>
      <c r="O173" s="16">
        <f>N173*PlayerInfo!$B$10</f>
        <v>3400</v>
      </c>
      <c r="P173" s="16">
        <f>N173*PlayerInfo!$B$10*1.2*EnemyInfoCasual!H163</f>
        <v>4080</v>
      </c>
      <c r="Q173" s="16">
        <f>N173*PlayerInfo!$B$10*1.2*1.5*EnemyInfoCasual!H163</f>
        <v>6120</v>
      </c>
      <c r="R173" s="16">
        <f t="shared" si="24"/>
        <v>3545.7730619999998</v>
      </c>
      <c r="S173" s="16">
        <f t="shared" si="25"/>
        <v>5766.4777919999997</v>
      </c>
      <c r="T173" s="16">
        <f>EnemyInfoCasual!G163</f>
        <v>5300</v>
      </c>
      <c r="U173" s="16">
        <f>T173*PlayerInfo!$B$11</f>
        <v>5300</v>
      </c>
      <c r="V173" s="16">
        <f>T173*PlayerInfo!$B$11*1.2*EnemyInfoCasual!H163</f>
        <v>6360</v>
      </c>
      <c r="W173" s="16">
        <f>T173*PlayerInfo!$B$11*1.2*1.5*EnemyInfoCasual!H163</f>
        <v>9540</v>
      </c>
      <c r="X173" s="16">
        <f t="shared" si="26"/>
        <v>5527.2344789999997</v>
      </c>
      <c r="Y173" s="16">
        <f t="shared" si="27"/>
        <v>8988.9212640000005</v>
      </c>
    </row>
    <row r="174" spans="1:26">
      <c r="A174" s="4" t="s">
        <v>362</v>
      </c>
      <c r="B174">
        <f>EnemyInfoCasual!E164</f>
        <v>11200</v>
      </c>
      <c r="C174">
        <f>(B174+(IF(EnemyInfoCasual!I164=1,PlayerInfo!$B$5,0)))*(PlayerInfo!$B$1)*(EnemyInfoCasual!L164+1)</f>
        <v>18144</v>
      </c>
      <c r="D174">
        <f>(B174+(IF(EnemyInfoCasual!I164=1,PlayerInfo!$B$5,0))+PlayerInfo!$B$6)*(PlayerInfo!$B$1)*(EnemyInfoCasual!L164+1)*EnemyInfoCasual!H164</f>
        <v>18144</v>
      </c>
      <c r="E174">
        <f>(B174+(IF(EnemyInfoCasual!I164=1,PlayerInfo!$B$5,0))+PlayerInfo!$B$6+PlayerInfo!$B$7)*(PlayerInfo!$B$1)*(EnemyInfoCasual!L164+1)*1.2*EnemyInfoCasual!H164</f>
        <v>21772.799999999999</v>
      </c>
      <c r="F174" s="13">
        <f t="shared" si="19"/>
        <v>5.681818181818182E-3</v>
      </c>
      <c r="G174" s="13">
        <f>MIN((($B$4+(IF(EnemyInfoCasual!$C164=1,0.05,0))-($B$4*(IF(EnemyInfoCasual!$C164=1,0.05,0))))*PlayerInfo!$B$3)*EnemyInfoCasual!H164,1)</f>
        <v>0.157</v>
      </c>
      <c r="H174" s="13">
        <f>MIN((($B$5+(IF(EnemyInfoCasual!$C164=1,0.005,0))-($B$5*(IF(EnemyInfoCasual!$C164=1,0.005,0)))))*PlayerInfo!$B$4*EnemyInfoCasual!H164,1)</f>
        <v>1.1990000000000001E-2</v>
      </c>
      <c r="I174" s="13">
        <f>MIN((($B$6+(IF(EnemyInfoCasual!$C164=1,0.005,0))-($B$6*(IF(EnemyInfoCasual!$C164=1,0.005,0)))))*PlayerInfo!$B$4*EnemyInfoCasual!H164,1)</f>
        <v>2.9899999999999999E-2</v>
      </c>
      <c r="J174" s="13">
        <f t="shared" si="20"/>
        <v>0.83289243000000002</v>
      </c>
      <c r="K174" s="14">
        <f t="shared" si="21"/>
        <v>0.81779429999999997</v>
      </c>
      <c r="L174" s="16">
        <f t="shared" si="22"/>
        <v>18221.664121919999</v>
      </c>
      <c r="M174" s="16">
        <f t="shared" si="23"/>
        <v>23838.976848959999</v>
      </c>
      <c r="N174" s="16">
        <f>EnemyInfoCasual!F164</f>
        <v>3440</v>
      </c>
      <c r="O174" s="16">
        <f>N174*PlayerInfo!$B$10</f>
        <v>3440</v>
      </c>
      <c r="P174" s="16">
        <f>N174*PlayerInfo!$B$10*1.2*EnemyInfoCasual!H164</f>
        <v>4128</v>
      </c>
      <c r="Q174" s="16">
        <f>N174*PlayerInfo!$B$10*1.2*1.5*EnemyInfoCasual!H164</f>
        <v>6192</v>
      </c>
      <c r="R174" s="16">
        <f t="shared" si="24"/>
        <v>3587.4880392</v>
      </c>
      <c r="S174" s="16">
        <f t="shared" si="25"/>
        <v>5834.3187072000001</v>
      </c>
      <c r="T174" s="16">
        <f>EnemyInfoCasual!G164</f>
        <v>5400</v>
      </c>
      <c r="U174" s="16">
        <f>T174*PlayerInfo!$B$11</f>
        <v>5400</v>
      </c>
      <c r="V174" s="16">
        <f>T174*PlayerInfo!$B$11*1.2*EnemyInfoCasual!H164</f>
        <v>6480</v>
      </c>
      <c r="W174" s="16">
        <f>T174*PlayerInfo!$B$11*1.2*1.5*EnemyInfoCasual!H164</f>
        <v>9720</v>
      </c>
      <c r="X174" s="16">
        <f t="shared" si="26"/>
        <v>5631.5219219999999</v>
      </c>
      <c r="Y174" s="16">
        <f t="shared" si="27"/>
        <v>9158.5235519999987</v>
      </c>
    </row>
    <row r="175" spans="1:26">
      <c r="A175" s="4" t="s">
        <v>364</v>
      </c>
      <c r="B175">
        <f>EnemyInfoCasual!E165</f>
        <v>11300</v>
      </c>
      <c r="C175">
        <f>(B175+(IF(EnemyInfoCasual!I165=1,PlayerInfo!$B$5,0)))*(PlayerInfo!$B$1)*(EnemyInfoCasual!L165+1)</f>
        <v>18306</v>
      </c>
      <c r="D175">
        <f>(B175+(IF(EnemyInfoCasual!I165=1,PlayerInfo!$B$5,0))+PlayerInfo!$B$6)*(PlayerInfo!$B$1)*(EnemyInfoCasual!L165+1)*EnemyInfoCasual!H165</f>
        <v>18306</v>
      </c>
      <c r="E175">
        <f>(B175+(IF(EnemyInfoCasual!I165=1,PlayerInfo!$B$5,0))+PlayerInfo!$B$6+PlayerInfo!$B$7)*(PlayerInfo!$B$1)*(EnemyInfoCasual!L165+1)*1.2*EnemyInfoCasual!H165</f>
        <v>21967.200000000001</v>
      </c>
      <c r="F175" s="13">
        <f t="shared" si="19"/>
        <v>5.681818181818182E-3</v>
      </c>
      <c r="G175" s="13">
        <f>MIN((($B$4+(IF(EnemyInfoCasual!$C165=1,0.05,0))-($B$4*(IF(EnemyInfoCasual!$C165=1,0.05,0))))*PlayerInfo!$B$3)*EnemyInfoCasual!H165,1)</f>
        <v>0.157</v>
      </c>
      <c r="H175" s="13">
        <f>MIN((($B$5+(IF(EnemyInfoCasual!$C165=1,0.005,0))-($B$5*(IF(EnemyInfoCasual!$C165=1,0.005,0)))))*PlayerInfo!$B$4*EnemyInfoCasual!H165,1)</f>
        <v>1.1990000000000001E-2</v>
      </c>
      <c r="I175" s="13">
        <f>MIN((($B$6+(IF(EnemyInfoCasual!$C165=1,0.005,0))-($B$6*(IF(EnemyInfoCasual!$C165=1,0.005,0)))))*PlayerInfo!$B$4*EnemyInfoCasual!H165,1)</f>
        <v>2.9899999999999999E-2</v>
      </c>
      <c r="J175" s="13">
        <f t="shared" si="20"/>
        <v>0.83289243000000002</v>
      </c>
      <c r="K175" s="14">
        <f t="shared" si="21"/>
        <v>0.81779429999999997</v>
      </c>
      <c r="L175" s="16">
        <f t="shared" si="22"/>
        <v>18384.35755158</v>
      </c>
      <c r="M175" s="16">
        <f t="shared" si="23"/>
        <v>24051.824856539999</v>
      </c>
      <c r="N175" s="16">
        <f>EnemyInfoCasual!F165</f>
        <v>3480</v>
      </c>
      <c r="O175" s="16">
        <f>N175*PlayerInfo!$B$10</f>
        <v>3480</v>
      </c>
      <c r="P175" s="16">
        <f>N175*PlayerInfo!$B$10*1.2*EnemyInfoCasual!H165</f>
        <v>4176</v>
      </c>
      <c r="Q175" s="16">
        <f>N175*PlayerInfo!$B$10*1.2*1.5*EnemyInfoCasual!H165</f>
        <v>6264</v>
      </c>
      <c r="R175" s="16">
        <f t="shared" si="24"/>
        <v>3629.2030164000003</v>
      </c>
      <c r="S175" s="16">
        <f t="shared" si="25"/>
        <v>5902.1596224000004</v>
      </c>
      <c r="T175" s="16">
        <f>EnemyInfoCasual!G165</f>
        <v>5500</v>
      </c>
      <c r="U175" s="16">
        <f>T175*PlayerInfo!$B$11</f>
        <v>5500</v>
      </c>
      <c r="V175" s="16">
        <f>T175*PlayerInfo!$B$11*1.2*EnemyInfoCasual!H165</f>
        <v>6600</v>
      </c>
      <c r="W175" s="16">
        <f>T175*PlayerInfo!$B$11*1.2*1.5*EnemyInfoCasual!H165</f>
        <v>9900</v>
      </c>
      <c r="X175" s="16">
        <f t="shared" si="26"/>
        <v>5735.8093650000001</v>
      </c>
      <c r="Y175" s="16">
        <f t="shared" si="27"/>
        <v>9328.1258399999988</v>
      </c>
    </row>
    <row r="176" spans="1:26">
      <c r="A176" s="4" t="s">
        <v>368</v>
      </c>
      <c r="B176">
        <f>EnemyInfoCasual!E166</f>
        <v>11400</v>
      </c>
      <c r="C176">
        <f>(B176+(IF(EnemyInfoCasual!I166=1,PlayerInfo!$B$5,0)))*(PlayerInfo!$B$1)*(EnemyInfoCasual!L166+1)</f>
        <v>18468</v>
      </c>
      <c r="D176">
        <f>(B176+(IF(EnemyInfoCasual!I166=1,PlayerInfo!$B$5,0))+PlayerInfo!$B$6)*(PlayerInfo!$B$1)*(EnemyInfoCasual!L166+1)*EnemyInfoCasual!H166</f>
        <v>18468</v>
      </c>
      <c r="E176">
        <f>(B176+(IF(EnemyInfoCasual!I166=1,PlayerInfo!$B$5,0))+PlayerInfo!$B$6+PlayerInfo!$B$7)*(PlayerInfo!$B$1)*(EnemyInfoCasual!L166+1)*1.2*EnemyInfoCasual!H166</f>
        <v>22161.599999999999</v>
      </c>
      <c r="F176" s="13">
        <f t="shared" si="19"/>
        <v>5.681818181818182E-3</v>
      </c>
      <c r="G176" s="13">
        <f>MIN((($B$4+(IF(EnemyInfoCasual!$C166=1,0.05,0))-($B$4*(IF(EnemyInfoCasual!$C166=1,0.05,0))))*PlayerInfo!$B$3)*EnemyInfoCasual!H166,1)</f>
        <v>0.157</v>
      </c>
      <c r="H176" s="13">
        <f>MIN((($B$5+(IF(EnemyInfoCasual!$C166=1,0.005,0))-($B$5*(IF(EnemyInfoCasual!$C166=1,0.005,0)))))*PlayerInfo!$B$4*EnemyInfoCasual!H166,1)</f>
        <v>1.1990000000000001E-2</v>
      </c>
      <c r="I176" s="13">
        <f>MIN((($B$6+(IF(EnemyInfoCasual!$C166=1,0.005,0))-($B$6*(IF(EnemyInfoCasual!$C166=1,0.005,0)))))*PlayerInfo!$B$4*EnemyInfoCasual!H166,1)</f>
        <v>2.9899999999999999E-2</v>
      </c>
      <c r="J176" s="13">
        <f t="shared" si="20"/>
        <v>0.83289243000000002</v>
      </c>
      <c r="K176" s="14">
        <f t="shared" si="21"/>
        <v>0.81779429999999997</v>
      </c>
      <c r="L176" s="16">
        <f t="shared" si="22"/>
        <v>18547.050981239998</v>
      </c>
      <c r="M176" s="16">
        <f t="shared" si="23"/>
        <v>24264.672864119999</v>
      </c>
      <c r="N176" s="16">
        <f>EnemyInfoCasual!F166</f>
        <v>3520</v>
      </c>
      <c r="O176" s="16">
        <f>N176*PlayerInfo!$B$10</f>
        <v>3520</v>
      </c>
      <c r="P176" s="16">
        <f>N176*PlayerInfo!$B$10*1.2*EnemyInfoCasual!H166</f>
        <v>4224</v>
      </c>
      <c r="Q176" s="16">
        <f>N176*PlayerInfo!$B$10*1.2*1.5*EnemyInfoCasual!H166</f>
        <v>6336</v>
      </c>
      <c r="R176" s="16">
        <f t="shared" si="24"/>
        <v>3670.9179936</v>
      </c>
      <c r="S176" s="16">
        <f t="shared" si="25"/>
        <v>5970.0005376000008</v>
      </c>
      <c r="T176" s="16">
        <f>EnemyInfoCasual!G166</f>
        <v>5600</v>
      </c>
      <c r="U176" s="16">
        <f>T176*PlayerInfo!$B$11</f>
        <v>5600</v>
      </c>
      <c r="V176" s="16">
        <f>T176*PlayerInfo!$B$11*1.2*EnemyInfoCasual!H166</f>
        <v>6720</v>
      </c>
      <c r="W176" s="16">
        <f>T176*PlayerInfo!$B$11*1.2*1.5*EnemyInfoCasual!H166</f>
        <v>10080</v>
      </c>
      <c r="X176" s="16">
        <f t="shared" si="26"/>
        <v>5840.0968080000002</v>
      </c>
      <c r="Y176" s="16">
        <f t="shared" si="27"/>
        <v>9497.7281280000007</v>
      </c>
    </row>
    <row r="177" spans="1:25">
      <c r="A177" s="4" t="s">
        <v>371</v>
      </c>
      <c r="B177">
        <f>EnemyInfoCasual!E167</f>
        <v>11500</v>
      </c>
      <c r="C177">
        <f>(B177+(IF(EnemyInfoCasual!I167=1,PlayerInfo!$B$5,0)))*(PlayerInfo!$B$1)*(EnemyInfoCasual!L167+1)</f>
        <v>18630</v>
      </c>
      <c r="D177">
        <f>(B177+(IF(EnemyInfoCasual!I167=1,PlayerInfo!$B$5,0))+PlayerInfo!$B$6)*(PlayerInfo!$B$1)*(EnemyInfoCasual!L167+1)*EnemyInfoCasual!H167</f>
        <v>18630</v>
      </c>
      <c r="E177">
        <f>(B177+(IF(EnemyInfoCasual!I167=1,PlayerInfo!$B$5,0))+PlayerInfo!$B$6+PlayerInfo!$B$7)*(PlayerInfo!$B$1)*(EnemyInfoCasual!L167+1)*1.2*EnemyInfoCasual!H167</f>
        <v>22356</v>
      </c>
      <c r="F177" s="13">
        <f t="shared" si="19"/>
        <v>5.681818181818182E-3</v>
      </c>
      <c r="G177" s="13">
        <f>MIN((($B$4+(IF(EnemyInfoCasual!$C167=1,0.05,0))-($B$4*(IF(EnemyInfoCasual!$C167=1,0.05,0))))*PlayerInfo!$B$3)*EnemyInfoCasual!H167,1)</f>
        <v>0.157</v>
      </c>
      <c r="H177" s="13">
        <f>MIN((($B$5+(IF(EnemyInfoCasual!$C167=1,0.005,0))-($B$5*(IF(EnemyInfoCasual!$C167=1,0.005,0)))))*PlayerInfo!$B$4*EnemyInfoCasual!H167,1)</f>
        <v>1.1990000000000001E-2</v>
      </c>
      <c r="I177" s="13">
        <f>MIN((($B$6+(IF(EnemyInfoCasual!$C167=1,0.005,0))-($B$6*(IF(EnemyInfoCasual!$C167=1,0.005,0)))))*PlayerInfo!$B$4*EnemyInfoCasual!H167,1)</f>
        <v>2.9899999999999999E-2</v>
      </c>
      <c r="J177" s="13">
        <f t="shared" si="20"/>
        <v>0.83289243000000002</v>
      </c>
      <c r="K177" s="14">
        <f t="shared" si="21"/>
        <v>0.81779429999999997</v>
      </c>
      <c r="L177" s="16">
        <f t="shared" si="22"/>
        <v>18709.744410899999</v>
      </c>
      <c r="M177" s="16">
        <f t="shared" si="23"/>
        <v>24477.520871699999</v>
      </c>
      <c r="N177" s="16">
        <f>EnemyInfoCasual!F167</f>
        <v>3560</v>
      </c>
      <c r="O177" s="16">
        <f>N177*PlayerInfo!$B$10</f>
        <v>3560</v>
      </c>
      <c r="P177" s="16">
        <f>N177*PlayerInfo!$B$10*1.2*EnemyInfoCasual!H167</f>
        <v>4272</v>
      </c>
      <c r="Q177" s="16">
        <f>N177*PlayerInfo!$B$10*1.2*1.5*EnemyInfoCasual!H167</f>
        <v>6408</v>
      </c>
      <c r="R177" s="16">
        <f t="shared" si="24"/>
        <v>3712.6329707999998</v>
      </c>
      <c r="S177" s="16">
        <f t="shared" si="25"/>
        <v>6037.8414528000003</v>
      </c>
      <c r="T177" s="16">
        <f>EnemyInfoCasual!G167</f>
        <v>5700</v>
      </c>
      <c r="U177" s="16">
        <f>T177*PlayerInfo!$B$11</f>
        <v>5700</v>
      </c>
      <c r="V177" s="16">
        <f>T177*PlayerInfo!$B$11*1.2*EnemyInfoCasual!H167</f>
        <v>6840</v>
      </c>
      <c r="W177" s="16">
        <f>T177*PlayerInfo!$B$11*1.2*1.5*EnemyInfoCasual!H167</f>
        <v>10260</v>
      </c>
      <c r="X177" s="16">
        <f t="shared" si="26"/>
        <v>5944.3842509999995</v>
      </c>
      <c r="Y177" s="16">
        <f t="shared" si="27"/>
        <v>9667.3304160000007</v>
      </c>
    </row>
    <row r="178" spans="1:25">
      <c r="A178" s="4" t="s">
        <v>373</v>
      </c>
      <c r="B178">
        <f>EnemyInfoCasual!E168</f>
        <v>11700</v>
      </c>
      <c r="C178">
        <f>(B178+(IF(EnemyInfoCasual!I168=1,PlayerInfo!$B$5,0)))*(PlayerInfo!$B$1)*(EnemyInfoCasual!L168+1)</f>
        <v>18954</v>
      </c>
      <c r="D178">
        <f>(B178+(IF(EnemyInfoCasual!I168=1,PlayerInfo!$B$5,0))+PlayerInfo!$B$6)*(PlayerInfo!$B$1)*(EnemyInfoCasual!L168+1)*EnemyInfoCasual!H168</f>
        <v>18954</v>
      </c>
      <c r="E178">
        <f>(B178+(IF(EnemyInfoCasual!I168=1,PlayerInfo!$B$5,0))+PlayerInfo!$B$6+PlayerInfo!$B$7)*(PlayerInfo!$B$1)*(EnemyInfoCasual!L168+1)*1.2*EnemyInfoCasual!H168</f>
        <v>22744.799999999999</v>
      </c>
      <c r="F178" s="13">
        <f t="shared" si="19"/>
        <v>5.681818181818182E-3</v>
      </c>
      <c r="G178" s="13">
        <f>MIN((($B$4+(IF(EnemyInfoCasual!$C168=1,0.05,0))-($B$4*(IF(EnemyInfoCasual!$C168=1,0.05,0))))*PlayerInfo!$B$3)*EnemyInfoCasual!H168,1)</f>
        <v>0.157</v>
      </c>
      <c r="H178" s="13">
        <f>MIN((($B$5+(IF(EnemyInfoCasual!$C168=1,0.005,0))-($B$5*(IF(EnemyInfoCasual!$C168=1,0.005,0)))))*PlayerInfo!$B$4*EnemyInfoCasual!H168,1)</f>
        <v>1.1990000000000001E-2</v>
      </c>
      <c r="I178" s="13">
        <f>MIN((($B$6+(IF(EnemyInfoCasual!$C168=1,0.005,0))-($B$6*(IF(EnemyInfoCasual!$C168=1,0.005,0)))))*PlayerInfo!$B$4*EnemyInfoCasual!H168,1)</f>
        <v>2.9899999999999999E-2</v>
      </c>
      <c r="J178" s="13">
        <f t="shared" si="20"/>
        <v>0.83289243000000002</v>
      </c>
      <c r="K178" s="14">
        <f t="shared" si="21"/>
        <v>0.81779429999999997</v>
      </c>
      <c r="L178" s="16">
        <f t="shared" si="22"/>
        <v>19035.131270219998</v>
      </c>
      <c r="M178" s="16">
        <f t="shared" si="23"/>
        <v>24903.216886859998</v>
      </c>
      <c r="N178" s="16">
        <f>EnemyInfoCasual!F168</f>
        <v>3600</v>
      </c>
      <c r="O178" s="16">
        <f>N178*PlayerInfo!$B$10</f>
        <v>3600</v>
      </c>
      <c r="P178" s="16">
        <f>N178*PlayerInfo!$B$10*1.2*EnemyInfoCasual!H168</f>
        <v>4320</v>
      </c>
      <c r="Q178" s="16">
        <f>N178*PlayerInfo!$B$10*1.2*1.5*EnemyInfoCasual!H168</f>
        <v>6480</v>
      </c>
      <c r="R178" s="16">
        <f t="shared" si="24"/>
        <v>3754.3479480000005</v>
      </c>
      <c r="S178" s="16">
        <f t="shared" si="25"/>
        <v>6105.6823679999998</v>
      </c>
      <c r="T178" s="16">
        <f>EnemyInfoCasual!G168</f>
        <v>5800</v>
      </c>
      <c r="U178" s="16">
        <f>T178*PlayerInfo!$B$11</f>
        <v>5800</v>
      </c>
      <c r="V178" s="16">
        <f>T178*PlayerInfo!$B$11*1.2*EnemyInfoCasual!H168</f>
        <v>6960</v>
      </c>
      <c r="W178" s="16">
        <f>T178*PlayerInfo!$B$11*1.2*1.5*EnemyInfoCasual!H168</f>
        <v>10440</v>
      </c>
      <c r="X178" s="16">
        <f t="shared" si="26"/>
        <v>6048.6716939999997</v>
      </c>
      <c r="Y178" s="16">
        <f t="shared" si="27"/>
        <v>9836.9327040000007</v>
      </c>
    </row>
    <row r="179" spans="1:25">
      <c r="A179" s="4" t="s">
        <v>375</v>
      </c>
      <c r="B179">
        <f>EnemyInfoCasual!E169</f>
        <v>11800</v>
      </c>
      <c r="C179">
        <f>(B179+(IF(EnemyInfoCasual!I169=1,PlayerInfo!$B$5,0)))*(PlayerInfo!$B$1)*(EnemyInfoCasual!L169+1)</f>
        <v>19116</v>
      </c>
      <c r="D179">
        <f>(B179+(IF(EnemyInfoCasual!I169=1,PlayerInfo!$B$5,0))+PlayerInfo!$B$6)*(PlayerInfo!$B$1)*(EnemyInfoCasual!L169+1)*EnemyInfoCasual!H169</f>
        <v>19116</v>
      </c>
      <c r="E179">
        <f>(B179+(IF(EnemyInfoCasual!I169=1,PlayerInfo!$B$5,0))+PlayerInfo!$B$6+PlayerInfo!$B$7)*(PlayerInfo!$B$1)*(EnemyInfoCasual!L169+1)*1.2*EnemyInfoCasual!H169</f>
        <v>22939.200000000001</v>
      </c>
      <c r="F179" s="13">
        <f t="shared" si="19"/>
        <v>5.681818181818182E-3</v>
      </c>
      <c r="G179" s="13">
        <f>MIN((($B$4+(IF(EnemyInfoCasual!$C169=1,0.05,0))-($B$4*(IF(EnemyInfoCasual!$C169=1,0.05,0))))*PlayerInfo!$B$3)*EnemyInfoCasual!H169,1)</f>
        <v>0.157</v>
      </c>
      <c r="H179" s="13">
        <f>MIN((($B$5+(IF(EnemyInfoCasual!$C169=1,0.005,0))-($B$5*(IF(EnemyInfoCasual!$C169=1,0.005,0)))))*PlayerInfo!$B$4*EnemyInfoCasual!H169,1)</f>
        <v>1.1990000000000001E-2</v>
      </c>
      <c r="I179" s="13">
        <f>MIN((($B$6+(IF(EnemyInfoCasual!$C169=1,0.005,0))-($B$6*(IF(EnemyInfoCasual!$C169=1,0.005,0)))))*PlayerInfo!$B$4*EnemyInfoCasual!H169,1)</f>
        <v>2.9899999999999999E-2</v>
      </c>
      <c r="J179" s="13">
        <f t="shared" si="20"/>
        <v>0.83289243000000002</v>
      </c>
      <c r="K179" s="14">
        <f t="shared" si="21"/>
        <v>0.81779429999999997</v>
      </c>
      <c r="L179" s="16">
        <f t="shared" si="22"/>
        <v>19197.824699880002</v>
      </c>
      <c r="M179" s="16">
        <f t="shared" si="23"/>
        <v>25116.064894440002</v>
      </c>
      <c r="N179" s="16">
        <f>EnemyInfoCasual!F169</f>
        <v>3640</v>
      </c>
      <c r="O179" s="16">
        <f>N179*PlayerInfo!$B$10</f>
        <v>3640</v>
      </c>
      <c r="P179" s="16">
        <f>N179*PlayerInfo!$B$10*1.2*EnemyInfoCasual!H169</f>
        <v>4368</v>
      </c>
      <c r="Q179" s="16">
        <f>N179*PlayerInfo!$B$10*1.2*1.5*EnemyInfoCasual!H169</f>
        <v>6552</v>
      </c>
      <c r="R179" s="16">
        <f t="shared" si="24"/>
        <v>3796.0629251999999</v>
      </c>
      <c r="S179" s="16">
        <f t="shared" si="25"/>
        <v>6173.5232832000002</v>
      </c>
      <c r="T179" s="16">
        <f>EnemyInfoCasual!G169</f>
        <v>5900</v>
      </c>
      <c r="U179" s="16">
        <f>T179*PlayerInfo!$B$11</f>
        <v>5900</v>
      </c>
      <c r="V179" s="16">
        <f>T179*PlayerInfo!$B$11*1.2*EnemyInfoCasual!H169</f>
        <v>7080</v>
      </c>
      <c r="W179" s="16">
        <f>T179*PlayerInfo!$B$11*1.2*1.5*EnemyInfoCasual!H169</f>
        <v>10620</v>
      </c>
      <c r="X179" s="16">
        <f t="shared" si="26"/>
        <v>6152.9591369999998</v>
      </c>
      <c r="Y179" s="16">
        <f t="shared" si="27"/>
        <v>10006.534992000001</v>
      </c>
    </row>
    <row r="180" spans="1:25">
      <c r="A180" s="4" t="s">
        <v>378</v>
      </c>
      <c r="B180">
        <f>EnemyInfoCasual!E170</f>
        <v>11900</v>
      </c>
      <c r="C180">
        <f>(B180+(IF(EnemyInfoCasual!I170=1,PlayerInfo!$B$5,0)))*(PlayerInfo!$B$1)*(EnemyInfoCasual!L170+1)</f>
        <v>19278</v>
      </c>
      <c r="D180">
        <f>(B180+(IF(EnemyInfoCasual!I170=1,PlayerInfo!$B$5,0))+PlayerInfo!$B$6)*(PlayerInfo!$B$1)*(EnemyInfoCasual!L170+1)*EnemyInfoCasual!H170</f>
        <v>19278</v>
      </c>
      <c r="E180">
        <f>(B180+(IF(EnemyInfoCasual!I170=1,PlayerInfo!$B$5,0))+PlayerInfo!$B$6+PlayerInfo!$B$7)*(PlayerInfo!$B$1)*(EnemyInfoCasual!L170+1)*1.2*EnemyInfoCasual!H170</f>
        <v>23133.599999999999</v>
      </c>
      <c r="F180" s="13">
        <f t="shared" si="19"/>
        <v>5.681818181818182E-3</v>
      </c>
      <c r="G180" s="13">
        <f>MIN((($B$4+(IF(EnemyInfoCasual!$C170=1,0.05,0))-($B$4*(IF(EnemyInfoCasual!$C170=1,0.05,0))))*PlayerInfo!$B$3)*EnemyInfoCasual!H170,1)</f>
        <v>0.157</v>
      </c>
      <c r="H180" s="13">
        <f>MIN((($B$5+(IF(EnemyInfoCasual!$C170=1,0.005,0))-($B$5*(IF(EnemyInfoCasual!$C170=1,0.005,0)))))*PlayerInfo!$B$4*EnemyInfoCasual!H170,1)</f>
        <v>1.1990000000000001E-2</v>
      </c>
      <c r="I180" s="13">
        <f>MIN((($B$6+(IF(EnemyInfoCasual!$C170=1,0.005,0))-($B$6*(IF(EnemyInfoCasual!$C170=1,0.005,0)))))*PlayerInfo!$B$4*EnemyInfoCasual!H170,1)</f>
        <v>2.9899999999999999E-2</v>
      </c>
      <c r="J180" s="13">
        <f t="shared" si="20"/>
        <v>0.83289243000000002</v>
      </c>
      <c r="K180" s="14">
        <f t="shared" si="21"/>
        <v>0.81779429999999997</v>
      </c>
      <c r="L180" s="16">
        <f t="shared" si="22"/>
        <v>19360.51812954</v>
      </c>
      <c r="M180" s="16">
        <f t="shared" si="23"/>
        <v>25328.912902020002</v>
      </c>
      <c r="N180" s="16">
        <f>EnemyInfoCasual!F170</f>
        <v>3670</v>
      </c>
      <c r="O180" s="16">
        <f>N180*PlayerInfo!$B$10</f>
        <v>3670</v>
      </c>
      <c r="P180" s="16">
        <f>N180*PlayerInfo!$B$10*1.2*EnemyInfoCasual!H170</f>
        <v>4404</v>
      </c>
      <c r="Q180" s="16">
        <f>N180*PlayerInfo!$B$10*1.2*1.5*EnemyInfoCasual!H170</f>
        <v>6606</v>
      </c>
      <c r="R180" s="16">
        <f t="shared" si="24"/>
        <v>3827.3491580999998</v>
      </c>
      <c r="S180" s="16">
        <f t="shared" si="25"/>
        <v>6224.4039696</v>
      </c>
      <c r="T180" s="16">
        <f>EnemyInfoCasual!G170</f>
        <v>6000</v>
      </c>
      <c r="U180" s="16">
        <f>T180*PlayerInfo!$B$11</f>
        <v>6000</v>
      </c>
      <c r="V180" s="16">
        <f>T180*PlayerInfo!$B$11*1.2*EnemyInfoCasual!H170</f>
        <v>7200</v>
      </c>
      <c r="W180" s="16">
        <f>T180*PlayerInfo!$B$11*1.2*1.5*EnemyInfoCasual!H170</f>
        <v>10800</v>
      </c>
      <c r="X180" s="16">
        <f t="shared" si="26"/>
        <v>6257.2465800000009</v>
      </c>
      <c r="Y180" s="16">
        <f t="shared" si="27"/>
        <v>10176.137280000003</v>
      </c>
    </row>
    <row r="181" spans="1:25">
      <c r="A181" s="4" t="s">
        <v>384</v>
      </c>
      <c r="B181">
        <f>EnemyInfoCasual!E171</f>
        <v>12000</v>
      </c>
      <c r="C181">
        <f>(B181+(IF(EnemyInfoCasual!I171=1,PlayerInfo!$B$5,0)))*(PlayerInfo!$B$1)*(EnemyInfoCasual!L171+1)</f>
        <v>19440</v>
      </c>
      <c r="D181">
        <f>(B181+(IF(EnemyInfoCasual!I171=1,PlayerInfo!$B$5,0))+PlayerInfo!$B$6)*(PlayerInfo!$B$1)*(EnemyInfoCasual!L171+1)*EnemyInfoCasual!H171</f>
        <v>19440</v>
      </c>
      <c r="E181">
        <f>(B181+(IF(EnemyInfoCasual!I171=1,PlayerInfo!$B$5,0))+PlayerInfo!$B$6+PlayerInfo!$B$7)*(PlayerInfo!$B$1)*(EnemyInfoCasual!L171+1)*1.2*EnemyInfoCasual!H171</f>
        <v>23328</v>
      </c>
      <c r="F181" s="13">
        <f t="shared" si="19"/>
        <v>5.681818181818182E-3</v>
      </c>
      <c r="G181" s="13">
        <f>MIN((($B$4+(IF(EnemyInfoCasual!$C171=1,0.05,0))-($B$4*(IF(EnemyInfoCasual!$C171=1,0.05,0))))*PlayerInfo!$B$3)*EnemyInfoCasual!H171,1)</f>
        <v>0.157</v>
      </c>
      <c r="H181" s="13">
        <f>MIN((($B$5+(IF(EnemyInfoCasual!$C171=1,0.005,0))-($B$5*(IF(EnemyInfoCasual!$C171=1,0.005,0)))))*PlayerInfo!$B$4*EnemyInfoCasual!H171,1)</f>
        <v>1.1990000000000001E-2</v>
      </c>
      <c r="I181" s="13">
        <f>MIN((($B$6+(IF(EnemyInfoCasual!$C171=1,0.005,0))-($B$6*(IF(EnemyInfoCasual!$C171=1,0.005,0)))))*PlayerInfo!$B$4*EnemyInfoCasual!H171,1)</f>
        <v>2.9899999999999999E-2</v>
      </c>
      <c r="J181" s="13">
        <f t="shared" si="20"/>
        <v>0.83289243000000002</v>
      </c>
      <c r="K181" s="14">
        <f t="shared" si="21"/>
        <v>0.81779429999999997</v>
      </c>
      <c r="L181" s="16">
        <f t="shared" si="22"/>
        <v>19523.211559200001</v>
      </c>
      <c r="M181" s="16">
        <f t="shared" si="23"/>
        <v>25541.760909600001</v>
      </c>
      <c r="N181" s="16">
        <f>EnemyInfoCasual!F171</f>
        <v>3710</v>
      </c>
      <c r="O181" s="16">
        <f>N181*PlayerInfo!$B$10</f>
        <v>3710</v>
      </c>
      <c r="P181" s="16">
        <f>N181*PlayerInfo!$B$10*1.2*EnemyInfoCasual!H171</f>
        <v>4452</v>
      </c>
      <c r="Q181" s="16">
        <f>N181*PlayerInfo!$B$10*1.2*1.5*EnemyInfoCasual!H171</f>
        <v>6678</v>
      </c>
      <c r="R181" s="16">
        <f t="shared" si="24"/>
        <v>3869.0641353000001</v>
      </c>
      <c r="S181" s="16">
        <f t="shared" si="25"/>
        <v>6292.2448848000004</v>
      </c>
      <c r="T181" s="16">
        <f>EnemyInfoCasual!G171</f>
        <v>6100</v>
      </c>
      <c r="U181" s="16">
        <f>T181*PlayerInfo!$B$11</f>
        <v>6100</v>
      </c>
      <c r="V181" s="16">
        <f>T181*PlayerInfo!$B$11*1.2*EnemyInfoCasual!H171</f>
        <v>7320</v>
      </c>
      <c r="W181" s="16">
        <f>T181*PlayerInfo!$B$11*1.2*1.5*EnemyInfoCasual!H171</f>
        <v>10980</v>
      </c>
      <c r="X181" s="16">
        <f t="shared" si="26"/>
        <v>6361.5340230000002</v>
      </c>
      <c r="Y181" s="16">
        <f t="shared" si="27"/>
        <v>10345.739567999999</v>
      </c>
    </row>
    <row r="182" spans="1:25">
      <c r="A182" s="4" t="s">
        <v>386</v>
      </c>
      <c r="B182">
        <f>EnemyInfoCasual!E172</f>
        <v>12100</v>
      </c>
      <c r="C182">
        <f>(B182+(IF(EnemyInfoCasual!I172=1,PlayerInfo!$B$5,0)))*(PlayerInfo!$B$1)*(EnemyInfoCasual!L172+1)</f>
        <v>19602</v>
      </c>
      <c r="D182">
        <f>(B182+(IF(EnemyInfoCasual!I172=1,PlayerInfo!$B$5,0))+PlayerInfo!$B$6)*(PlayerInfo!$B$1)*(EnemyInfoCasual!L172+1)*EnemyInfoCasual!H172</f>
        <v>19602</v>
      </c>
      <c r="E182">
        <f>(B182+(IF(EnemyInfoCasual!I172=1,PlayerInfo!$B$5,0))+PlayerInfo!$B$6+PlayerInfo!$B$7)*(PlayerInfo!$B$1)*(EnemyInfoCasual!L172+1)*1.2*EnemyInfoCasual!H172</f>
        <v>23522.399999999998</v>
      </c>
      <c r="F182" s="13">
        <f t="shared" si="19"/>
        <v>5.681818181818182E-3</v>
      </c>
      <c r="G182" s="13">
        <f>MIN((($B$4+(IF(EnemyInfoCasual!$C172=1,0.05,0))-($B$4*(IF(EnemyInfoCasual!$C172=1,0.05,0))))*PlayerInfo!$B$3)*EnemyInfoCasual!H172,1)</f>
        <v>0.157</v>
      </c>
      <c r="H182" s="13">
        <f>MIN((($B$5+(IF(EnemyInfoCasual!$C172=1,0.005,0))-($B$5*(IF(EnemyInfoCasual!$C172=1,0.005,0)))))*PlayerInfo!$B$4*EnemyInfoCasual!H172,1)</f>
        <v>1.1990000000000001E-2</v>
      </c>
      <c r="I182" s="13">
        <f>MIN((($B$6+(IF(EnemyInfoCasual!$C172=1,0.005,0))-($B$6*(IF(EnemyInfoCasual!$C172=1,0.005,0)))))*PlayerInfo!$B$4*EnemyInfoCasual!H172,1)</f>
        <v>2.9899999999999999E-2</v>
      </c>
      <c r="J182" s="13">
        <f t="shared" si="20"/>
        <v>0.83289243000000002</v>
      </c>
      <c r="K182" s="14">
        <f t="shared" si="21"/>
        <v>0.81779429999999997</v>
      </c>
      <c r="L182" s="16">
        <f t="shared" si="22"/>
        <v>19685.904988860002</v>
      </c>
      <c r="M182" s="16">
        <f t="shared" si="23"/>
        <v>25754.608917180001</v>
      </c>
      <c r="N182" s="16">
        <f>EnemyInfoCasual!F172</f>
        <v>3750</v>
      </c>
      <c r="O182" s="16">
        <f>N182*PlayerInfo!$B$10</f>
        <v>3750</v>
      </c>
      <c r="P182" s="16">
        <f>N182*PlayerInfo!$B$10*1.2*EnemyInfoCasual!H172</f>
        <v>4500</v>
      </c>
      <c r="Q182" s="16">
        <f>N182*PlayerInfo!$B$10*1.2*1.5*EnemyInfoCasual!H172</f>
        <v>6750</v>
      </c>
      <c r="R182" s="16">
        <f t="shared" si="24"/>
        <v>3910.7791124999999</v>
      </c>
      <c r="S182" s="16">
        <f t="shared" si="25"/>
        <v>6360.0857999999998</v>
      </c>
      <c r="T182" s="16">
        <f>EnemyInfoCasual!G172</f>
        <v>6200</v>
      </c>
      <c r="U182" s="16">
        <f>T182*PlayerInfo!$B$11</f>
        <v>6200</v>
      </c>
      <c r="V182" s="16">
        <f>T182*PlayerInfo!$B$11*1.2*EnemyInfoCasual!H172</f>
        <v>7440</v>
      </c>
      <c r="W182" s="16">
        <f>T182*PlayerInfo!$B$11*1.2*1.5*EnemyInfoCasual!H172</f>
        <v>11160</v>
      </c>
      <c r="X182" s="16">
        <f t="shared" si="26"/>
        <v>6465.8214660000003</v>
      </c>
      <c r="Y182" s="16">
        <f t="shared" si="27"/>
        <v>10515.341856000001</v>
      </c>
    </row>
    <row r="183" spans="1:25">
      <c r="A183" s="4" t="s">
        <v>390</v>
      </c>
      <c r="B183">
        <f>EnemyInfoCasual!E173</f>
        <v>12200</v>
      </c>
      <c r="C183">
        <f>(B183+(IF(EnemyInfoCasual!I173=1,PlayerInfo!$B$5,0)))*(PlayerInfo!$B$1)*(EnemyInfoCasual!L173+1)</f>
        <v>19764</v>
      </c>
      <c r="D183">
        <f>(B183+(IF(EnemyInfoCasual!I173=1,PlayerInfo!$B$5,0))+PlayerInfo!$B$6)*(PlayerInfo!$B$1)*(EnemyInfoCasual!L173+1)*EnemyInfoCasual!H173</f>
        <v>19764</v>
      </c>
      <c r="E183">
        <f>(B183+(IF(EnemyInfoCasual!I173=1,PlayerInfo!$B$5,0))+PlayerInfo!$B$6+PlayerInfo!$B$7)*(PlayerInfo!$B$1)*(EnemyInfoCasual!L173+1)*1.2*EnemyInfoCasual!H173</f>
        <v>23716.799999999999</v>
      </c>
      <c r="F183" s="13">
        <f t="shared" si="19"/>
        <v>5.681818181818182E-3</v>
      </c>
      <c r="G183" s="13">
        <f>MIN((($B$4+(IF(EnemyInfoCasual!$C173=1,0.05,0))-($B$4*(IF(EnemyInfoCasual!$C173=1,0.05,0))))*PlayerInfo!$B$3)*EnemyInfoCasual!H173,1)</f>
        <v>0.157</v>
      </c>
      <c r="H183" s="13">
        <f>MIN((($B$5+(IF(EnemyInfoCasual!$C173=1,0.005,0))-($B$5*(IF(EnemyInfoCasual!$C173=1,0.005,0)))))*PlayerInfo!$B$4*EnemyInfoCasual!H173,1)</f>
        <v>1.1990000000000001E-2</v>
      </c>
      <c r="I183" s="13">
        <f>MIN((($B$6+(IF(EnemyInfoCasual!$C173=1,0.005,0))-($B$6*(IF(EnemyInfoCasual!$C173=1,0.005,0)))))*PlayerInfo!$B$4*EnemyInfoCasual!H173,1)</f>
        <v>2.9899999999999999E-2</v>
      </c>
      <c r="J183" s="13">
        <f t="shared" si="20"/>
        <v>0.83289243000000002</v>
      </c>
      <c r="K183" s="14">
        <f t="shared" si="21"/>
        <v>0.81779429999999997</v>
      </c>
      <c r="L183" s="16">
        <f t="shared" si="22"/>
        <v>19848.59841852</v>
      </c>
      <c r="M183" s="16">
        <f t="shared" si="23"/>
        <v>25967.456924760001</v>
      </c>
      <c r="N183" s="16">
        <f>EnemyInfoCasual!F173</f>
        <v>3790</v>
      </c>
      <c r="O183" s="16">
        <f>N183*PlayerInfo!$B$10</f>
        <v>3790</v>
      </c>
      <c r="P183" s="16">
        <f>N183*PlayerInfo!$B$10*1.2*EnemyInfoCasual!H173</f>
        <v>4548</v>
      </c>
      <c r="Q183" s="16">
        <f>N183*PlayerInfo!$B$10*1.2*1.5*EnemyInfoCasual!H173</f>
        <v>6822</v>
      </c>
      <c r="R183" s="16">
        <f t="shared" si="24"/>
        <v>3952.4940897000001</v>
      </c>
      <c r="S183" s="16">
        <f t="shared" si="25"/>
        <v>6427.9267152000002</v>
      </c>
      <c r="T183" s="16">
        <f>EnemyInfoCasual!G173</f>
        <v>6300</v>
      </c>
      <c r="U183" s="16">
        <f>T183*PlayerInfo!$B$11</f>
        <v>6300</v>
      </c>
      <c r="V183" s="16">
        <f>T183*PlayerInfo!$B$11*1.2*EnemyInfoCasual!H173</f>
        <v>7560</v>
      </c>
      <c r="W183" s="16">
        <f>T183*PlayerInfo!$B$11*1.2*1.5*EnemyInfoCasual!H173</f>
        <v>11340</v>
      </c>
      <c r="X183" s="16">
        <f t="shared" si="26"/>
        <v>6570.1089089999996</v>
      </c>
      <c r="Y183" s="16">
        <f t="shared" si="27"/>
        <v>10684.944144000001</v>
      </c>
    </row>
    <row r="184" spans="1:25">
      <c r="A184" s="4" t="s">
        <v>391</v>
      </c>
      <c r="B184">
        <f>EnemyInfoCasual!E174</f>
        <v>19700</v>
      </c>
      <c r="C184">
        <f>(B184+(IF(EnemyInfoCasual!I174=1,PlayerInfo!$B$5,0)))*(PlayerInfo!$B$1)*(EnemyInfoCasual!L174+1)</f>
        <v>31914.000000000004</v>
      </c>
      <c r="D184">
        <f>(B184+(IF(EnemyInfoCasual!I174=1,PlayerInfo!$B$5,0))+PlayerInfo!$B$6)*(PlayerInfo!$B$1)*(EnemyInfoCasual!L174+1)*EnemyInfoCasual!H174</f>
        <v>31914.000000000004</v>
      </c>
      <c r="E184">
        <f>(B184+(IF(EnemyInfoCasual!I174=1,PlayerInfo!$B$5,0))+PlayerInfo!$B$6+PlayerInfo!$B$7)*(PlayerInfo!$B$1)*(EnemyInfoCasual!L174+1)*1.2*EnemyInfoCasual!H174</f>
        <v>38296.800000000003</v>
      </c>
      <c r="F184" s="13">
        <f t="shared" si="19"/>
        <v>5.681818181818182E-3</v>
      </c>
      <c r="G184" s="13">
        <f>MIN((($B$4+(IF(EnemyInfoCasual!$C174=1,0.05,0))-($B$4*(IF(EnemyInfoCasual!$C174=1,0.05,0))))*PlayerInfo!$B$3)*EnemyInfoCasual!H174,1)</f>
        <v>0.157</v>
      </c>
      <c r="H184" s="13">
        <f>MIN((($B$5+(IF(EnemyInfoCasual!$C174=1,0.005,0))-($B$5*(IF(EnemyInfoCasual!$C174=1,0.005,0)))))*PlayerInfo!$B$4*EnemyInfoCasual!H174,1)</f>
        <v>1.1990000000000001E-2</v>
      </c>
      <c r="I184" s="13">
        <f>MIN((($B$6+(IF(EnemyInfoCasual!$C174=1,0.005,0))-($B$6*(IF(EnemyInfoCasual!$C174=1,0.005,0)))))*PlayerInfo!$B$4*EnemyInfoCasual!H174,1)</f>
        <v>2.9899999999999999E-2</v>
      </c>
      <c r="J184" s="13">
        <f t="shared" si="20"/>
        <v>0.83289243000000002</v>
      </c>
      <c r="K184" s="14">
        <f t="shared" si="21"/>
        <v>0.81779429999999997</v>
      </c>
      <c r="L184" s="16">
        <f t="shared" si="22"/>
        <v>32050.605643020001</v>
      </c>
      <c r="M184" s="16">
        <f t="shared" si="23"/>
        <v>41931.057493259999</v>
      </c>
      <c r="N184" s="16">
        <f>EnemyInfoCasual!F174</f>
        <v>3820</v>
      </c>
      <c r="O184" s="16">
        <f>N184*PlayerInfo!$B$10</f>
        <v>3820</v>
      </c>
      <c r="P184" s="16">
        <f>N184*PlayerInfo!$B$10*1.2*EnemyInfoCasual!H174</f>
        <v>4584</v>
      </c>
      <c r="Q184" s="16">
        <f>N184*PlayerInfo!$B$10*1.2*1.5*EnemyInfoCasual!H174</f>
        <v>6876</v>
      </c>
      <c r="R184" s="16">
        <f t="shared" si="24"/>
        <v>3983.7803226000001</v>
      </c>
      <c r="S184" s="16">
        <f t="shared" si="25"/>
        <v>6478.8074016</v>
      </c>
      <c r="T184" s="16">
        <f>EnemyInfoCasual!G174</f>
        <v>6400</v>
      </c>
      <c r="U184" s="16">
        <f>T184*PlayerInfo!$B$11</f>
        <v>6400</v>
      </c>
      <c r="V184" s="16">
        <f>T184*PlayerInfo!$B$11*1.2*EnemyInfoCasual!H174</f>
        <v>7680</v>
      </c>
      <c r="W184" s="16">
        <f>T184*PlayerInfo!$B$11*1.2*1.5*EnemyInfoCasual!H174</f>
        <v>11520</v>
      </c>
      <c r="X184" s="16">
        <f t="shared" si="26"/>
        <v>6674.3963519999998</v>
      </c>
      <c r="Y184" s="16">
        <f t="shared" si="27"/>
        <v>10854.546432000001</v>
      </c>
    </row>
    <row r="185" spans="1:25">
      <c r="A185" s="4" t="s">
        <v>392</v>
      </c>
      <c r="B185">
        <f>EnemyInfoCasual!E175</f>
        <v>19800</v>
      </c>
      <c r="C185">
        <f>(B185+(IF(EnemyInfoCasual!I175=1,PlayerInfo!$B$5,0)))*(PlayerInfo!$B$1)*(EnemyInfoCasual!L175+1)</f>
        <v>32076.000000000004</v>
      </c>
      <c r="D185">
        <f>(B185+(IF(EnemyInfoCasual!I175=1,PlayerInfo!$B$5,0))+PlayerInfo!$B$6)*(PlayerInfo!$B$1)*(EnemyInfoCasual!L175+1)*EnemyInfoCasual!H175</f>
        <v>32076.000000000004</v>
      </c>
      <c r="E185">
        <f>(B185+(IF(EnemyInfoCasual!I175=1,PlayerInfo!$B$5,0))+PlayerInfo!$B$6+PlayerInfo!$B$7)*(PlayerInfo!$B$1)*(EnemyInfoCasual!L175+1)*1.2*EnemyInfoCasual!H175</f>
        <v>38491.200000000004</v>
      </c>
      <c r="F185" s="13">
        <f t="shared" si="19"/>
        <v>5.681818181818182E-3</v>
      </c>
      <c r="G185" s="13">
        <f>MIN((($B$4+(IF(EnemyInfoCasual!$C175=1,0.05,0))-($B$4*(IF(EnemyInfoCasual!$C175=1,0.05,0))))*PlayerInfo!$B$3)*EnemyInfoCasual!H175,1)</f>
        <v>0.157</v>
      </c>
      <c r="H185" s="13">
        <f>MIN((($B$5+(IF(EnemyInfoCasual!$C175=1,0.005,0))-($B$5*(IF(EnemyInfoCasual!$C175=1,0.005,0)))))*PlayerInfo!$B$4*EnemyInfoCasual!H175,1)</f>
        <v>1.1990000000000001E-2</v>
      </c>
      <c r="I185" s="13">
        <f>MIN((($B$6+(IF(EnemyInfoCasual!$C175=1,0.005,0))-($B$6*(IF(EnemyInfoCasual!$C175=1,0.005,0)))))*PlayerInfo!$B$4*EnemyInfoCasual!H175,1)</f>
        <v>2.9899999999999999E-2</v>
      </c>
      <c r="J185" s="13">
        <f t="shared" si="20"/>
        <v>0.83289243000000002</v>
      </c>
      <c r="K185" s="14">
        <f t="shared" si="21"/>
        <v>0.81779429999999997</v>
      </c>
      <c r="L185" s="16">
        <f t="shared" si="22"/>
        <v>32213.299072680005</v>
      </c>
      <c r="M185" s="16">
        <f t="shared" si="23"/>
        <v>42143.905500840003</v>
      </c>
      <c r="N185" s="16">
        <f>EnemyInfoCasual!F175</f>
        <v>3860</v>
      </c>
      <c r="O185" s="16">
        <f>N185*PlayerInfo!$B$10</f>
        <v>3860</v>
      </c>
      <c r="P185" s="16">
        <f>N185*PlayerInfo!$B$10*1.2*EnemyInfoCasual!H175</f>
        <v>4632</v>
      </c>
      <c r="Q185" s="16">
        <f>N185*PlayerInfo!$B$10*1.2*1.5*EnemyInfoCasual!H175</f>
        <v>6948</v>
      </c>
      <c r="R185" s="16">
        <f t="shared" si="24"/>
        <v>4025.4952998000003</v>
      </c>
      <c r="S185" s="16">
        <f t="shared" si="25"/>
        <v>6546.6483168000004</v>
      </c>
      <c r="T185" s="16">
        <f>EnemyInfoCasual!G175</f>
        <v>6500</v>
      </c>
      <c r="U185" s="16">
        <f>T185*PlayerInfo!$B$11</f>
        <v>6500</v>
      </c>
      <c r="V185" s="16">
        <f>T185*PlayerInfo!$B$11*1.2*EnemyInfoCasual!H175</f>
        <v>7800</v>
      </c>
      <c r="W185" s="16">
        <f>T185*PlayerInfo!$B$11*1.2*1.5*EnemyInfoCasual!H175</f>
        <v>11700</v>
      </c>
      <c r="X185" s="16">
        <f t="shared" si="26"/>
        <v>6778.6837949999999</v>
      </c>
      <c r="Y185" s="16">
        <f t="shared" si="27"/>
        <v>11024.148720000001</v>
      </c>
    </row>
    <row r="186" spans="1:25">
      <c r="A186" s="4" t="s">
        <v>400</v>
      </c>
      <c r="B186">
        <f>EnemyInfoCasual!E176</f>
        <v>19900</v>
      </c>
      <c r="C186">
        <f>(B186+(IF(EnemyInfoCasual!I176=1,PlayerInfo!$B$5,0)))*(PlayerInfo!$B$1)*(EnemyInfoCasual!L176+1)</f>
        <v>32238.000000000004</v>
      </c>
      <c r="D186">
        <f>(B186+(IF(EnemyInfoCasual!I176=1,PlayerInfo!$B$5,0))+PlayerInfo!$B$6)*(PlayerInfo!$B$1)*(EnemyInfoCasual!L176+1)*EnemyInfoCasual!H176</f>
        <v>32238.000000000004</v>
      </c>
      <c r="E186">
        <f>(B186+(IF(EnemyInfoCasual!I176=1,PlayerInfo!$B$5,0))+PlayerInfo!$B$6+PlayerInfo!$B$7)*(PlayerInfo!$B$1)*(EnemyInfoCasual!L176+1)*1.2*EnemyInfoCasual!H176</f>
        <v>38685.600000000006</v>
      </c>
      <c r="F186" s="13">
        <f t="shared" si="19"/>
        <v>5.681818181818182E-3</v>
      </c>
      <c r="G186" s="13">
        <f>MIN((($B$4+(IF(EnemyInfoCasual!$C176=1,0.05,0))-($B$4*(IF(EnemyInfoCasual!$C176=1,0.05,0))))*PlayerInfo!$B$3)*EnemyInfoCasual!H176,1)</f>
        <v>0.157</v>
      </c>
      <c r="H186" s="13">
        <f>MIN((($B$5+(IF(EnemyInfoCasual!$C176=1,0.005,0))-($B$5*(IF(EnemyInfoCasual!$C176=1,0.005,0)))))*PlayerInfo!$B$4*EnemyInfoCasual!H176,1)</f>
        <v>1.1990000000000001E-2</v>
      </c>
      <c r="I186" s="13">
        <f>MIN((($B$6+(IF(EnemyInfoCasual!$C176=1,0.005,0))-($B$6*(IF(EnemyInfoCasual!$C176=1,0.005,0)))))*PlayerInfo!$B$4*EnemyInfoCasual!H176,1)</f>
        <v>2.9899999999999999E-2</v>
      </c>
      <c r="J186" s="13">
        <f t="shared" si="20"/>
        <v>0.83289243000000002</v>
      </c>
      <c r="K186" s="14">
        <f t="shared" si="21"/>
        <v>0.81779429999999997</v>
      </c>
      <c r="L186" s="16">
        <f t="shared" si="22"/>
        <v>32375.992502340006</v>
      </c>
      <c r="M186" s="16">
        <f t="shared" si="23"/>
        <v>42356.753508420006</v>
      </c>
      <c r="N186" s="16">
        <f>EnemyInfoCasual!F176</f>
        <v>3900</v>
      </c>
      <c r="O186" s="16">
        <f>N186*PlayerInfo!$B$10</f>
        <v>3900</v>
      </c>
      <c r="P186" s="16">
        <f>N186*PlayerInfo!$B$10*1.2*EnemyInfoCasual!H176</f>
        <v>4680</v>
      </c>
      <c r="Q186" s="16">
        <f>N186*PlayerInfo!$B$10*1.2*1.5*EnemyInfoCasual!H176</f>
        <v>7020</v>
      </c>
      <c r="R186" s="16">
        <f t="shared" si="24"/>
        <v>4067.2102770000006</v>
      </c>
      <c r="S186" s="16">
        <f t="shared" si="25"/>
        <v>6614.4892319999999</v>
      </c>
      <c r="T186" s="16">
        <f>EnemyInfoCasual!G176</f>
        <v>6600</v>
      </c>
      <c r="U186" s="16">
        <f>T186*PlayerInfo!$B$11</f>
        <v>6600</v>
      </c>
      <c r="V186" s="16">
        <f>T186*PlayerInfo!$B$11*1.2*EnemyInfoCasual!H176</f>
        <v>7920</v>
      </c>
      <c r="W186" s="16">
        <f>T186*PlayerInfo!$B$11*1.2*1.5*EnemyInfoCasual!H176</f>
        <v>11880</v>
      </c>
      <c r="X186" s="16">
        <f t="shared" si="26"/>
        <v>6882.971238000001</v>
      </c>
      <c r="Y186" s="16">
        <f t="shared" si="27"/>
        <v>11193.751007999999</v>
      </c>
    </row>
    <row r="187" spans="1:25">
      <c r="A187" s="4" t="s">
        <v>402</v>
      </c>
      <c r="B187">
        <f>EnemyInfoCasual!E177</f>
        <v>20000</v>
      </c>
      <c r="C187">
        <f>(B187+(IF(EnemyInfoCasual!I177=1,PlayerInfo!$B$5,0)))*(PlayerInfo!$B$1)*(EnemyInfoCasual!L177+1)</f>
        <v>32400.000000000004</v>
      </c>
      <c r="D187">
        <f>(B187+(IF(EnemyInfoCasual!I177=1,PlayerInfo!$B$5,0))+PlayerInfo!$B$6)*(PlayerInfo!$B$1)*(EnemyInfoCasual!L177+1)*EnemyInfoCasual!H177</f>
        <v>32400.000000000004</v>
      </c>
      <c r="E187">
        <f>(B187+(IF(EnemyInfoCasual!I177=1,PlayerInfo!$B$5,0))+PlayerInfo!$B$6+PlayerInfo!$B$7)*(PlayerInfo!$B$1)*(EnemyInfoCasual!L177+1)*1.2*EnemyInfoCasual!H177</f>
        <v>38880</v>
      </c>
      <c r="F187" s="13">
        <f t="shared" si="19"/>
        <v>5.681818181818182E-3</v>
      </c>
      <c r="G187" s="13">
        <f>MIN((($B$4+(IF(EnemyInfoCasual!$C177=1,0.05,0))-($B$4*(IF(EnemyInfoCasual!$C177=1,0.05,0))))*PlayerInfo!$B$3)*EnemyInfoCasual!H177,1)</f>
        <v>0.157</v>
      </c>
      <c r="H187" s="13">
        <f>MIN((($B$5+(IF(EnemyInfoCasual!$C177=1,0.005,0))-($B$5*(IF(EnemyInfoCasual!$C177=1,0.005,0)))))*PlayerInfo!$B$4*EnemyInfoCasual!H177,1)</f>
        <v>1.1990000000000001E-2</v>
      </c>
      <c r="I187" s="13">
        <f>MIN((($B$6+(IF(EnemyInfoCasual!$C177=1,0.005,0))-($B$6*(IF(EnemyInfoCasual!$C177=1,0.005,0)))))*PlayerInfo!$B$4*EnemyInfoCasual!H177,1)</f>
        <v>2.9899999999999999E-2</v>
      </c>
      <c r="J187" s="13">
        <f t="shared" si="20"/>
        <v>0.83289243000000002</v>
      </c>
      <c r="K187" s="14">
        <f t="shared" si="21"/>
        <v>0.81779429999999997</v>
      </c>
      <c r="L187" s="16">
        <f t="shared" si="22"/>
        <v>32538.685932000004</v>
      </c>
      <c r="M187" s="16">
        <f t="shared" si="23"/>
        <v>42569.601516000002</v>
      </c>
      <c r="N187" s="16">
        <f>EnemyInfoCasual!F177</f>
        <v>3940</v>
      </c>
      <c r="O187" s="16">
        <f>N187*PlayerInfo!$B$10</f>
        <v>3940</v>
      </c>
      <c r="P187" s="16">
        <f>N187*PlayerInfo!$B$10*1.2*EnemyInfoCasual!H177</f>
        <v>4728</v>
      </c>
      <c r="Q187" s="16">
        <f>N187*PlayerInfo!$B$10*1.2*1.5*EnemyInfoCasual!H177</f>
        <v>7092</v>
      </c>
      <c r="R187" s="16">
        <f t="shared" si="24"/>
        <v>4108.9252542000004</v>
      </c>
      <c r="S187" s="16">
        <f t="shared" si="25"/>
        <v>6682.3301471999994</v>
      </c>
      <c r="T187" s="16">
        <f>EnemyInfoCasual!G177</f>
        <v>6700</v>
      </c>
      <c r="U187" s="16">
        <f>T187*PlayerInfo!$B$11</f>
        <v>6700</v>
      </c>
      <c r="V187" s="16">
        <f>T187*PlayerInfo!$B$11*1.2*EnemyInfoCasual!H177</f>
        <v>8040</v>
      </c>
      <c r="W187" s="16">
        <f>T187*PlayerInfo!$B$11*1.2*1.5*EnemyInfoCasual!H177</f>
        <v>12060</v>
      </c>
      <c r="X187" s="16">
        <f t="shared" si="26"/>
        <v>6987.2586810000003</v>
      </c>
      <c r="Y187" s="16">
        <f t="shared" si="27"/>
        <v>11363.353296000001</v>
      </c>
    </row>
    <row r="188" spans="1:25">
      <c r="A188" s="4" t="s">
        <v>415</v>
      </c>
      <c r="B188">
        <f>EnemyInfoCasual!E178</f>
        <v>50000</v>
      </c>
      <c r="C188">
        <f>(B188+(IF(EnemyInfoCasual!I178=1,PlayerInfo!$B$5,0)))*(PlayerInfo!$B$1)*(EnemyInfoCasual!L178+1)</f>
        <v>81000</v>
      </c>
      <c r="D188">
        <f>(B188+(IF(EnemyInfoCasual!I178=1,PlayerInfo!$B$5,0))+PlayerInfo!$B$6)*(PlayerInfo!$B$1)*(EnemyInfoCasual!L178+1)*EnemyInfoCasual!H178</f>
        <v>81000</v>
      </c>
      <c r="E188">
        <f>(B188+(IF(EnemyInfoCasual!I178=1,PlayerInfo!$B$5,0))+PlayerInfo!$B$6+PlayerInfo!$B$7)*(PlayerInfo!$B$1)*(EnemyInfoCasual!L178+1)*1.2*EnemyInfoCasual!H178</f>
        <v>97200</v>
      </c>
      <c r="F188" s="13">
        <f t="shared" si="19"/>
        <v>5.681818181818182E-3</v>
      </c>
      <c r="G188" s="13">
        <f>MIN((($B$4+(IF(EnemyInfoCasual!$C178=1,0.05,0))-($B$4*(IF(EnemyInfoCasual!$C178=1,0.05,0))))*PlayerInfo!$B$3)*EnemyInfoCasual!H178,1)</f>
        <v>0.157</v>
      </c>
      <c r="H188" s="13">
        <f>MIN((($B$5+(IF(EnemyInfoCasual!$C178=1,0.005,0))-($B$5*(IF(EnemyInfoCasual!$C178=1,0.005,0)))))*PlayerInfo!$B$4*EnemyInfoCasual!H178,1)</f>
        <v>1.1990000000000001E-2</v>
      </c>
      <c r="I188" s="13">
        <f>MIN((($B$6+(IF(EnemyInfoCasual!$C178=1,0.005,0))-($B$6*(IF(EnemyInfoCasual!$C178=1,0.005,0)))))*PlayerInfo!$B$4*EnemyInfoCasual!H178,1)</f>
        <v>2.9899999999999999E-2</v>
      </c>
      <c r="J188" s="13">
        <f t="shared" si="20"/>
        <v>0.83289243000000002</v>
      </c>
      <c r="K188" s="14">
        <f t="shared" si="21"/>
        <v>0.81779429999999997</v>
      </c>
      <c r="L188" s="16">
        <f t="shared" si="22"/>
        <v>81346.714829999997</v>
      </c>
      <c r="M188" s="16">
        <f t="shared" si="23"/>
        <v>106424.00379</v>
      </c>
      <c r="N188" s="16">
        <f>EnemyInfoCasual!F178</f>
        <v>20000</v>
      </c>
      <c r="O188" s="16">
        <f>N188*PlayerInfo!$B$10</f>
        <v>20000</v>
      </c>
      <c r="P188" s="16">
        <f>N188*PlayerInfo!$B$10*1.2*EnemyInfoCasual!H178</f>
        <v>24000</v>
      </c>
      <c r="Q188" s="16">
        <f>N188*PlayerInfo!$B$10*1.2*1.5*EnemyInfoCasual!H178</f>
        <v>36000</v>
      </c>
      <c r="R188" s="16">
        <f t="shared" si="24"/>
        <v>20857.488600000001</v>
      </c>
      <c r="S188" s="16">
        <f t="shared" si="25"/>
        <v>33920.457600000002</v>
      </c>
      <c r="T188" s="16">
        <f>EnemyInfoCasual!G178</f>
        <v>30000</v>
      </c>
      <c r="U188" s="16">
        <f>T188*PlayerInfo!$B$11</f>
        <v>30000</v>
      </c>
      <c r="V188" s="16">
        <f>T188*PlayerInfo!$B$11*1.2*EnemyInfoCasual!H178</f>
        <v>36000</v>
      </c>
      <c r="W188" s="16">
        <f>T188*PlayerInfo!$B$11*1.2*1.5*EnemyInfoCasual!H178</f>
        <v>54000</v>
      </c>
      <c r="X188" s="16">
        <f t="shared" si="26"/>
        <v>31286.232899999999</v>
      </c>
      <c r="Y188" s="16">
        <f t="shared" si="27"/>
        <v>50880.686399999999</v>
      </c>
    </row>
    <row r="189" spans="1:25">
      <c r="A189" s="4"/>
      <c r="F189" s="26"/>
      <c r="G189" s="13"/>
      <c r="H189" s="13"/>
      <c r="I189" s="13"/>
      <c r="J189" s="13"/>
      <c r="K189" s="14"/>
      <c r="L189" s="16"/>
      <c r="M189" s="16"/>
    </row>
    <row r="190" spans="1:25">
      <c r="A190" s="4"/>
      <c r="F190" s="26"/>
      <c r="G190" s="13"/>
      <c r="H190" s="13"/>
      <c r="I190" s="13"/>
      <c r="J190" s="13"/>
      <c r="K190" s="14"/>
      <c r="L190" s="16"/>
      <c r="M190" s="16"/>
    </row>
    <row r="191" spans="1:25">
      <c r="A191" t="s">
        <v>686</v>
      </c>
      <c r="B191" t="s">
        <v>10</v>
      </c>
      <c r="C191" t="s">
        <v>671</v>
      </c>
      <c r="D191" t="s">
        <v>672</v>
      </c>
      <c r="F191" s="26"/>
      <c r="G191" s="13"/>
      <c r="H191" s="13"/>
      <c r="I191" s="13"/>
      <c r="J191" s="13"/>
      <c r="K191" s="14"/>
      <c r="L191" s="16"/>
      <c r="M191" s="16"/>
    </row>
    <row r="192" spans="1:25">
      <c r="A192" t="s">
        <v>598</v>
      </c>
      <c r="B192" s="17">
        <f>SUMPRODUCT(F$13:F188,L$13:L188)</f>
        <v>9477.1608149990479</v>
      </c>
      <c r="C192" s="17">
        <f>SUMPRODUCT($F$13:$F188,R$13:R188)</f>
        <v>1821.4217822869316</v>
      </c>
      <c r="D192" s="17">
        <f>SUMPRODUCT($F$13:$F188,X$13:X188)</f>
        <v>2142.8350070056827</v>
      </c>
      <c r="F192" s="26"/>
      <c r="G192" s="13"/>
      <c r="H192" s="13"/>
      <c r="I192" s="13"/>
      <c r="J192" s="13"/>
      <c r="K192" s="14"/>
      <c r="L192" s="16"/>
      <c r="M192" s="16"/>
    </row>
    <row r="193" spans="1:13">
      <c r="A193" t="s">
        <v>599</v>
      </c>
      <c r="B193" s="17">
        <f>B192*1.25</f>
        <v>11846.45101874881</v>
      </c>
      <c r="C193" s="17">
        <f>C192*1.25</f>
        <v>2276.7772278586644</v>
      </c>
      <c r="D193" s="17">
        <f>D192*1.5</f>
        <v>3214.2525105085242</v>
      </c>
      <c r="F193" s="26"/>
      <c r="G193" s="13"/>
      <c r="H193" s="13"/>
      <c r="I193" s="13"/>
      <c r="J193" s="13"/>
      <c r="K193" s="14"/>
      <c r="L193" s="16"/>
      <c r="M193" s="16"/>
    </row>
    <row r="194" spans="1:13">
      <c r="A194" t="s">
        <v>600</v>
      </c>
      <c r="B194" s="17">
        <f>SUMPRODUCT(F$13:F188,M$13:M188)</f>
        <v>12397.231352455776</v>
      </c>
      <c r="C194" s="17">
        <f>SUMPRODUCT($F$13:$F188,S$13:S188)</f>
        <v>2961.4484484090908</v>
      </c>
      <c r="D194" s="17">
        <f>SUMPRODUCT($F$13:$F188,Y$13:Y188)</f>
        <v>3483.5549939090897</v>
      </c>
      <c r="F194" s="26"/>
      <c r="G194" s="13"/>
      <c r="H194" s="13"/>
      <c r="I194" s="13"/>
      <c r="J194" s="13"/>
      <c r="K194" s="14"/>
      <c r="L194" s="16"/>
      <c r="M194" s="16"/>
    </row>
    <row r="195" spans="1:13">
      <c r="A195" s="12" t="s">
        <v>601</v>
      </c>
      <c r="B195" s="17">
        <f>B194*1.25</f>
        <v>15496.53919056972</v>
      </c>
      <c r="C195" s="17">
        <f>C194*1.25</f>
        <v>3701.8105605113633</v>
      </c>
      <c r="D195" s="17">
        <f>D194*1.5</f>
        <v>5225.332490863635</v>
      </c>
      <c r="F195" s="26"/>
      <c r="G195" s="13"/>
      <c r="H195" s="13"/>
      <c r="I195" s="13"/>
      <c r="J195" s="13"/>
      <c r="K195" s="14"/>
      <c r="L195" s="16"/>
      <c r="M195" s="16"/>
    </row>
    <row r="196" spans="1:13">
      <c r="A196" s="12"/>
      <c r="B196" s="17"/>
      <c r="F196" s="26"/>
      <c r="G196" s="13"/>
      <c r="H196" s="13"/>
      <c r="I196" s="13"/>
      <c r="J196" s="13"/>
      <c r="K196" s="14"/>
      <c r="L196" s="16"/>
      <c r="M196" s="16"/>
    </row>
    <row r="197" spans="1:13">
      <c r="A197" s="12" t="s">
        <v>687</v>
      </c>
      <c r="B197" s="17" t="s">
        <v>10</v>
      </c>
      <c r="C197" t="s">
        <v>671</v>
      </c>
      <c r="D197" t="s">
        <v>672</v>
      </c>
      <c r="F197" s="26"/>
      <c r="G197" s="13"/>
      <c r="H197" s="13"/>
      <c r="I197" s="13"/>
      <c r="J197" s="13"/>
      <c r="K197" s="14"/>
      <c r="L197" s="16"/>
      <c r="M197" s="16"/>
    </row>
    <row r="198" spans="1:13">
      <c r="A198" t="s">
        <v>598</v>
      </c>
      <c r="B198" s="17">
        <f>B192*$C$9</f>
        <v>17058889.466998287</v>
      </c>
      <c r="C198" s="17">
        <f t="shared" ref="C198:D201" si="28">C192*$C$9</f>
        <v>3278559.2081164769</v>
      </c>
      <c r="D198" s="17">
        <f t="shared" si="28"/>
        <v>3857103.0126102287</v>
      </c>
      <c r="F198" s="26"/>
      <c r="G198" s="13"/>
      <c r="H198" s="13"/>
      <c r="I198" s="13"/>
      <c r="J198" s="13"/>
      <c r="K198" s="14"/>
      <c r="L198" s="16"/>
      <c r="M198" s="16"/>
    </row>
    <row r="199" spans="1:13">
      <c r="A199" t="s">
        <v>599</v>
      </c>
      <c r="B199" s="17">
        <f>B193*$C$9</f>
        <v>21323611.83374786</v>
      </c>
      <c r="C199" s="17">
        <f t="shared" si="28"/>
        <v>4098199.0101455962</v>
      </c>
      <c r="D199" s="17">
        <f t="shared" si="28"/>
        <v>5785654.518915344</v>
      </c>
      <c r="F199" s="26"/>
      <c r="G199" s="13"/>
      <c r="H199" s="13"/>
      <c r="I199" s="13"/>
      <c r="J199" s="13"/>
      <c r="K199" s="14"/>
      <c r="L199" s="16"/>
      <c r="M199" s="16"/>
    </row>
    <row r="200" spans="1:13">
      <c r="A200" t="s">
        <v>600</v>
      </c>
      <c r="B200" s="17">
        <f>B194*$C$10</f>
        <v>35704026.295072637</v>
      </c>
      <c r="C200" s="17">
        <f t="shared" si="28"/>
        <v>5330607.2071363637</v>
      </c>
      <c r="D200" s="17">
        <f t="shared" si="28"/>
        <v>6270398.9890363617</v>
      </c>
      <c r="E200" s="19"/>
      <c r="F200" s="26"/>
      <c r="G200" s="26"/>
      <c r="H200" s="26"/>
      <c r="I200" s="26"/>
      <c r="J200" s="26"/>
      <c r="K200" s="27"/>
      <c r="L200" s="19"/>
      <c r="M200" s="19"/>
    </row>
    <row r="201" spans="1:13">
      <c r="A201" s="12" t="s">
        <v>601</v>
      </c>
      <c r="B201" s="17">
        <f>B195*$C$10</f>
        <v>44630032.868840791</v>
      </c>
      <c r="C201" s="17">
        <f t="shared" si="28"/>
        <v>6663259.0089204535</v>
      </c>
      <c r="D201" s="17">
        <f t="shared" si="28"/>
        <v>9405598.4835545439</v>
      </c>
      <c r="F201" s="26"/>
      <c r="G201" s="13"/>
      <c r="H201" s="13"/>
      <c r="I201" s="13"/>
      <c r="J201" s="13"/>
      <c r="K201" s="14"/>
      <c r="L201" s="16"/>
      <c r="M201" s="16"/>
    </row>
    <row r="202" spans="1:13">
      <c r="A202" s="4"/>
      <c r="F202" s="26"/>
      <c r="G202" s="13"/>
      <c r="H202" s="13"/>
      <c r="I202" s="13"/>
      <c r="J202" s="13"/>
      <c r="K202" s="14"/>
      <c r="L202" s="16"/>
      <c r="M202" s="16"/>
    </row>
    <row r="203" spans="1:13">
      <c r="A203" s="4"/>
      <c r="F203" s="26"/>
      <c r="G203" s="13"/>
      <c r="H203" s="13"/>
      <c r="I203" s="13"/>
      <c r="J203" s="13"/>
      <c r="K203" s="14"/>
      <c r="L203" s="16"/>
      <c r="M203" s="16"/>
    </row>
    <row r="204" spans="1:13">
      <c r="A204" s="4"/>
      <c r="F204" s="26"/>
      <c r="G204" s="13"/>
      <c r="H204" s="13"/>
      <c r="I204" s="13"/>
      <c r="J204" s="13"/>
      <c r="K204" s="14"/>
      <c r="L204" s="16"/>
      <c r="M204" s="16"/>
    </row>
    <row r="205" spans="1:13">
      <c r="A205" s="4"/>
      <c r="F205" s="26"/>
      <c r="G205" s="13"/>
      <c r="H205" s="13"/>
      <c r="I205" s="13"/>
      <c r="J205" s="13"/>
      <c r="K205" s="14"/>
      <c r="L205" s="16"/>
      <c r="M205" s="16"/>
    </row>
    <row r="206" spans="1:13">
      <c r="A206" s="4"/>
      <c r="F206" s="26"/>
      <c r="G206" s="13"/>
      <c r="H206" s="13"/>
      <c r="I206" s="13"/>
      <c r="J206" s="13"/>
      <c r="K206" s="14"/>
      <c r="L206" s="16"/>
      <c r="M206" s="16"/>
    </row>
    <row r="207" spans="1:13">
      <c r="A207" s="4"/>
      <c r="F207" s="26"/>
      <c r="G207" s="13"/>
      <c r="H207" s="13"/>
      <c r="I207" s="13"/>
      <c r="J207" s="13"/>
      <c r="K207" s="14"/>
      <c r="L207" s="16"/>
      <c r="M207" s="16"/>
    </row>
    <row r="208" spans="1:13">
      <c r="A208" s="4"/>
      <c r="F208" s="26"/>
      <c r="G208" s="13"/>
      <c r="H208" s="13"/>
      <c r="I208" s="13"/>
      <c r="J208" s="13"/>
      <c r="K208" s="14"/>
      <c r="L208" s="16"/>
      <c r="M208" s="16"/>
    </row>
    <row r="209" spans="1:13">
      <c r="A209" s="4"/>
      <c r="F209" s="26"/>
      <c r="G209" s="13"/>
      <c r="H209" s="13"/>
      <c r="I209" s="13"/>
      <c r="J209" s="13"/>
      <c r="K209" s="14"/>
      <c r="L209" s="16"/>
      <c r="M209" s="16"/>
    </row>
    <row r="210" spans="1:13">
      <c r="A210" s="4"/>
      <c r="F210" s="26"/>
      <c r="G210" s="13"/>
      <c r="H210" s="13"/>
      <c r="I210" s="13"/>
      <c r="J210" s="13"/>
      <c r="K210" s="14"/>
      <c r="L210" s="16"/>
      <c r="M210" s="16"/>
    </row>
    <row r="211" spans="1:13">
      <c r="A211" s="4"/>
      <c r="F211" s="26"/>
      <c r="G211" s="13"/>
      <c r="H211" s="13"/>
      <c r="I211" s="13"/>
      <c r="J211" s="13"/>
      <c r="K211" s="14"/>
      <c r="L211" s="16"/>
      <c r="M211" s="16"/>
    </row>
    <row r="212" spans="1:13">
      <c r="A212" s="4"/>
      <c r="F212" s="26"/>
      <c r="G212" s="13"/>
      <c r="H212" s="13"/>
      <c r="I212" s="13"/>
      <c r="J212" s="13"/>
      <c r="K212" s="14"/>
      <c r="L212" s="16"/>
      <c r="M212" s="16"/>
    </row>
    <row r="213" spans="1:13">
      <c r="A213" s="4"/>
      <c r="F213" s="26"/>
      <c r="G213" s="13"/>
      <c r="H213" s="13"/>
      <c r="I213" s="13"/>
      <c r="J213" s="13"/>
      <c r="K213" s="14"/>
      <c r="L213" s="16"/>
      <c r="M213" s="16"/>
    </row>
    <row r="214" spans="1:13">
      <c r="A214" s="4"/>
      <c r="F214" s="26"/>
      <c r="G214" s="13"/>
      <c r="H214" s="13"/>
      <c r="I214" s="13"/>
      <c r="J214" s="13"/>
      <c r="K214" s="14"/>
      <c r="L214" s="16"/>
      <c r="M214" s="16"/>
    </row>
    <row r="215" spans="1:13">
      <c r="A215" s="4"/>
      <c r="F215" s="26"/>
      <c r="G215" s="13"/>
      <c r="H215" s="13"/>
      <c r="I215" s="13"/>
      <c r="J215" s="13"/>
      <c r="K215" s="14"/>
      <c r="L215" s="16"/>
      <c r="M215" s="16"/>
    </row>
    <row r="216" spans="1:13">
      <c r="A216" s="4"/>
      <c r="F216" s="26"/>
      <c r="G216" s="13"/>
      <c r="H216" s="13"/>
      <c r="I216" s="13"/>
      <c r="J216" s="13"/>
      <c r="K216" s="14"/>
      <c r="L216" s="16"/>
      <c r="M216" s="16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8"/>
  <sheetViews>
    <sheetView workbookViewId="0">
      <pane xSplit="1" topLeftCell="W1" activePane="topRight" state="frozen"/>
      <selection pane="topRight" activeCell="Y12" sqref="Y12"/>
    </sheetView>
  </sheetViews>
  <sheetFormatPr baseColWidth="10" defaultRowHeight="15" x14ac:dyDescent="0"/>
  <cols>
    <col min="1" max="1" width="20.6640625" bestFit="1" customWidth="1"/>
    <col min="2" max="4" width="12.83203125" bestFit="1" customWidth="1"/>
    <col min="5" max="5" width="8" bestFit="1" customWidth="1"/>
    <col min="6" max="6" width="9.33203125" bestFit="1" customWidth="1"/>
    <col min="7" max="7" width="9.1640625" bestFit="1" customWidth="1"/>
    <col min="8" max="8" width="8.6640625" bestFit="1" customWidth="1"/>
    <col min="9" max="9" width="13.83203125" bestFit="1" customWidth="1"/>
    <col min="10" max="10" width="11.5" bestFit="1" customWidth="1"/>
    <col min="11" max="11" width="16.6640625" bestFit="1" customWidth="1"/>
    <col min="12" max="12" width="12.1640625" bestFit="1" customWidth="1"/>
    <col min="13" max="13" width="16.33203125" bestFit="1" customWidth="1"/>
    <col min="14" max="14" width="9.1640625" bestFit="1" customWidth="1"/>
    <col min="15" max="15" width="12.5" bestFit="1" customWidth="1"/>
    <col min="16" max="16" width="9" bestFit="1" customWidth="1"/>
    <col min="17" max="17" width="8.6640625" bestFit="1" customWidth="1"/>
    <col min="18" max="18" width="12" bestFit="1" customWidth="1"/>
    <col min="19" max="19" width="17.1640625" bestFit="1" customWidth="1"/>
    <col min="20" max="20" width="9.33203125" bestFit="1" customWidth="1"/>
    <col min="21" max="21" width="12.6640625" bestFit="1" customWidth="1"/>
    <col min="22" max="22" width="9.1640625" bestFit="1" customWidth="1"/>
    <col min="23" max="23" width="8.83203125" bestFit="1" customWidth="1"/>
    <col min="24" max="24" width="12.1640625" bestFit="1" customWidth="1"/>
    <col min="25" max="25" width="17.1640625" bestFit="1" customWidth="1"/>
    <col min="26" max="26" width="6" bestFit="1" customWidth="1"/>
  </cols>
  <sheetData>
    <row r="1" spans="1:26">
      <c r="B1" t="s">
        <v>580</v>
      </c>
      <c r="C1" t="s">
        <v>581</v>
      </c>
    </row>
    <row r="2" spans="1:26">
      <c r="A2" t="s">
        <v>571</v>
      </c>
      <c r="B2">
        <v>10</v>
      </c>
      <c r="C2">
        <f>B2/PlayerInfo!B2</f>
        <v>10</v>
      </c>
      <c r="E2" s="11"/>
    </row>
    <row r="3" spans="1:26">
      <c r="A3" t="s">
        <v>639</v>
      </c>
      <c r="B3">
        <f>B2/1.6</f>
        <v>6.25</v>
      </c>
      <c r="C3">
        <f>B2/(PlayerInfo!B2+PlayerInfo!B9)</f>
        <v>6.25</v>
      </c>
      <c r="E3" s="11"/>
    </row>
    <row r="4" spans="1:26">
      <c r="A4" t="s">
        <v>562</v>
      </c>
      <c r="B4" s="13">
        <v>0.05</v>
      </c>
      <c r="C4" s="13">
        <f>MIN(B4*PlayerInfo!B3,1)</f>
        <v>0.1</v>
      </c>
    </row>
    <row r="5" spans="1:26">
      <c r="A5" t="s">
        <v>563</v>
      </c>
      <c r="B5" s="13">
        <v>2E-3</v>
      </c>
      <c r="C5" s="13">
        <f>MIN(B5*PlayerInfo!B4,1)</f>
        <v>4.0000000000000001E-3</v>
      </c>
    </row>
    <row r="6" spans="1:26">
      <c r="A6" t="s">
        <v>572</v>
      </c>
      <c r="B6" s="13">
        <v>0.02</v>
      </c>
      <c r="C6" s="13">
        <f>MIN(B6*PlayerInfo!B4,1)</f>
        <v>0.04</v>
      </c>
    </row>
    <row r="7" spans="1:26">
      <c r="A7" t="s">
        <v>579</v>
      </c>
      <c r="B7" s="15">
        <f>(1*(1-B4)*(1-B5))</f>
        <v>0.94809999999999994</v>
      </c>
      <c r="C7" s="15">
        <f>(1*(1-C4)*(1-C5))</f>
        <v>0.89639999999999997</v>
      </c>
    </row>
    <row r="8" spans="1:26">
      <c r="A8" t="s">
        <v>582</v>
      </c>
      <c r="B8" s="15">
        <f>(1*(1-B4)*(1-B6))</f>
        <v>0.93099999999999994</v>
      </c>
      <c r="C8" s="15">
        <f>(1*(1-C4)*(1-C6))</f>
        <v>0.86399999999999999</v>
      </c>
    </row>
    <row r="9" spans="1:26">
      <c r="A9" t="s">
        <v>597</v>
      </c>
      <c r="B9">
        <f>PlayerInfo!$B$8/B2</f>
        <v>360</v>
      </c>
      <c r="C9">
        <f>PlayerInfo!$B$8/C2</f>
        <v>360</v>
      </c>
    </row>
    <row r="10" spans="1:26">
      <c r="A10" t="s">
        <v>638</v>
      </c>
      <c r="B10">
        <f>PlayerInfo!$B$8/B3</f>
        <v>576</v>
      </c>
      <c r="C10">
        <f>PlayerInfo!$B$8/C3</f>
        <v>576</v>
      </c>
    </row>
    <row r="12" spans="1:26">
      <c r="A12" s="20" t="s">
        <v>568</v>
      </c>
      <c r="B12" s="20" t="s">
        <v>569</v>
      </c>
      <c r="C12" s="20" t="s">
        <v>573</v>
      </c>
      <c r="D12" s="20" t="s">
        <v>575</v>
      </c>
      <c r="E12" s="20" t="s">
        <v>574</v>
      </c>
      <c r="F12" s="20" t="s">
        <v>570</v>
      </c>
      <c r="G12" s="20" t="s">
        <v>562</v>
      </c>
      <c r="H12" s="20" t="s">
        <v>563</v>
      </c>
      <c r="I12" s="20" t="s">
        <v>572</v>
      </c>
      <c r="J12" s="20" t="s">
        <v>579</v>
      </c>
      <c r="K12" s="20" t="s">
        <v>582</v>
      </c>
      <c r="L12" s="20" t="s">
        <v>583</v>
      </c>
      <c r="M12" s="20" t="s">
        <v>584</v>
      </c>
      <c r="N12" t="s">
        <v>673</v>
      </c>
      <c r="O12" t="s">
        <v>676</v>
      </c>
      <c r="P12" t="s">
        <v>677</v>
      </c>
      <c r="Q12" t="s">
        <v>678</v>
      </c>
      <c r="R12" t="s">
        <v>679</v>
      </c>
      <c r="S12" t="s">
        <v>680</v>
      </c>
      <c r="T12" t="s">
        <v>681</v>
      </c>
      <c r="U12" t="s">
        <v>682</v>
      </c>
      <c r="V12" t="s">
        <v>683</v>
      </c>
      <c r="W12" t="s">
        <v>684</v>
      </c>
      <c r="X12" t="s">
        <v>685</v>
      </c>
      <c r="Y12" t="s">
        <v>690</v>
      </c>
      <c r="Z12" s="20" t="s">
        <v>585</v>
      </c>
    </row>
    <row r="13" spans="1:26">
      <c r="A13" s="4" t="s">
        <v>344</v>
      </c>
      <c r="B13" s="20">
        <f>EnemyInfoCasual!E274</f>
        <v>30000</v>
      </c>
      <c r="C13" s="20">
        <f>(B13+(IF(EnemyInfoCasual!I274=1,PlayerInfo!$B$5,0)))*(PlayerInfo!$B$1)*(EnemyInfoCasual!L274+1)</f>
        <v>48600</v>
      </c>
      <c r="D13" s="20">
        <f>(B13+(IF(EnemyInfoCasual!I274=1,PlayerInfo!$B$5,0))+PlayerInfo!$B$6)*(PlayerInfo!$B$1)*(EnemyInfoCasual!L274+1)*EnemyInfoCasual!H274</f>
        <v>48600</v>
      </c>
      <c r="E13" s="20">
        <f>(B13+(IF(EnemyInfoCasual!I274=1,PlayerInfo!$B$5,0))+PlayerInfo!$B$6+PlayerInfo!$B$7)*(PlayerInfo!$B$1)*(EnemyInfoCasual!L274+1)*1.2*EnemyInfoCasual!H274</f>
        <v>58320</v>
      </c>
      <c r="F13" s="21">
        <v>1</v>
      </c>
      <c r="G13" s="21">
        <f>MIN((($B$4+(IF(EnemyInfoCasual!$C274=1,0.05,0))-($B$4*(IF(EnemyInfoCasual!$C274=1,0.05,0))))*PlayerInfo!$B$3)*EnemyInfoCasual!H274,1)</f>
        <v>0.19500000000000001</v>
      </c>
      <c r="H13" s="21">
        <f>MIN((($B$5+(IF(EnemyInfoCasual!$C274=1,0.005,0))-($B$5*(IF(EnemyInfoCasual!$C274=1,0.005,0))))*PlayerInfo!$B$4)*EnemyInfoCasual!H274,1)</f>
        <v>1.3980000000000001E-2</v>
      </c>
      <c r="I13" s="21">
        <f>MIN((($B$6+(IF(EnemyInfoCasual!$C274=1,0.005,0))-($B$6*(IF(EnemyInfoCasual!$C274=1,0.005,0))))*PlayerInfo!$B$4)*EnemyInfoCasual!H274,1)</f>
        <v>4.9800000000000004E-2</v>
      </c>
      <c r="J13" s="21">
        <f>(1*(1-G13)*(1-H13))</f>
        <v>0.7937460999999999</v>
      </c>
      <c r="K13" s="22">
        <f>(1*(1-G13)*(1-I13))</f>
        <v>0.76491100000000001</v>
      </c>
      <c r="L13" s="23">
        <f>(J13*C13)+(G13*D13)+(H13*E13)</f>
        <v>48868.374059999995</v>
      </c>
      <c r="M13" s="23">
        <f>((K13*C13)+(G13*D13)+(I13*E13))*1.3</f>
        <v>64422.813780000004</v>
      </c>
      <c r="N13" s="16">
        <f>EnemyInfoCasual!F274</f>
        <v>15000</v>
      </c>
      <c r="O13" s="16">
        <f>N13*PlayerInfo!$B$10</f>
        <v>15000</v>
      </c>
      <c r="P13" s="16">
        <f>N13*PlayerInfo!$B$10*1.2*EnemyInfoCasual!H274</f>
        <v>18000</v>
      </c>
      <c r="Q13" s="16">
        <f>N13*PlayerInfo!$B$10*1.2*1.5*EnemyInfoCasual!H274</f>
        <v>27000</v>
      </c>
      <c r="R13" s="16">
        <f>(J13*O13)+(G13*P13)+(H13*Q13)</f>
        <v>15793.6515</v>
      </c>
      <c r="S13" s="16">
        <f>((K13*O13)+(G13*P13)+(I13*Q13))*1.6</f>
        <v>26125.224000000002</v>
      </c>
      <c r="T13" s="16">
        <f>EnemyInfoCasual!G274</f>
        <v>20000</v>
      </c>
      <c r="U13" s="16">
        <f>T13*PlayerInfo!$B$11</f>
        <v>20000</v>
      </c>
      <c r="V13" s="16">
        <f>T13*PlayerInfo!$B$11*1.2*EnemyInfoCasual!H274</f>
        <v>24000</v>
      </c>
      <c r="W13" s="16">
        <f>T13*PlayerInfo!$B$11*1.2*1.5*EnemyInfoCasual!H275</f>
        <v>36000</v>
      </c>
      <c r="X13" s="16">
        <f>(J13*U13)+(G13*V13)+(H13*W13)</f>
        <v>21058.201999999997</v>
      </c>
      <c r="Y13" s="16">
        <f>((K13*U13)+(G13*V13)+(I13*W13))*1.6</f>
        <v>34833.632000000005</v>
      </c>
    </row>
    <row r="14" spans="1:26">
      <c r="F14" s="13"/>
    </row>
    <row r="16" spans="1:26">
      <c r="A16" t="s">
        <v>686</v>
      </c>
      <c r="B16" t="s">
        <v>10</v>
      </c>
      <c r="C16" t="s">
        <v>671</v>
      </c>
      <c r="D16" t="s">
        <v>672</v>
      </c>
    </row>
    <row r="17" spans="1:4">
      <c r="A17" t="s">
        <v>598</v>
      </c>
      <c r="B17" s="17">
        <f>F13*L13</f>
        <v>48868.374059999995</v>
      </c>
      <c r="C17" s="17">
        <f>F13*R13</f>
        <v>15793.6515</v>
      </c>
      <c r="D17" s="17">
        <f>F13*X13</f>
        <v>21058.201999999997</v>
      </c>
    </row>
    <row r="18" spans="1:4">
      <c r="A18" t="s">
        <v>599</v>
      </c>
      <c r="B18" s="17">
        <f>B17*1.25</f>
        <v>61085.467574999995</v>
      </c>
      <c r="C18" s="17">
        <f>C17*1.25</f>
        <v>19742.064375000002</v>
      </c>
      <c r="D18" s="17">
        <f>D17*1.5</f>
        <v>31587.302999999996</v>
      </c>
    </row>
    <row r="19" spans="1:4">
      <c r="A19" t="s">
        <v>600</v>
      </c>
      <c r="B19" s="17">
        <f>F13*M13</f>
        <v>64422.813780000004</v>
      </c>
      <c r="C19" s="17">
        <f>F13*S13</f>
        <v>26125.224000000002</v>
      </c>
      <c r="D19" s="17">
        <f>F13*Y13</f>
        <v>34833.632000000005</v>
      </c>
    </row>
    <row r="20" spans="1:4">
      <c r="A20" s="12" t="s">
        <v>601</v>
      </c>
      <c r="B20" s="17">
        <f>B19*1.25</f>
        <v>80528.517225000003</v>
      </c>
      <c r="C20" s="17">
        <f>C19*1.25</f>
        <v>32656.530000000002</v>
      </c>
      <c r="D20" s="17">
        <f>D19*1.5</f>
        <v>52250.448000000004</v>
      </c>
    </row>
    <row r="21" spans="1:4">
      <c r="A21" s="12"/>
      <c r="B21" s="17"/>
    </row>
    <row r="22" spans="1:4">
      <c r="A22" s="12" t="s">
        <v>687</v>
      </c>
      <c r="B22" s="17" t="s">
        <v>10</v>
      </c>
      <c r="C22" t="s">
        <v>671</v>
      </c>
      <c r="D22" t="s">
        <v>672</v>
      </c>
    </row>
    <row r="23" spans="1:4">
      <c r="A23" t="s">
        <v>598</v>
      </c>
      <c r="B23" s="17">
        <f>B17*$C$9</f>
        <v>17592614.661599997</v>
      </c>
      <c r="C23" s="17">
        <f t="shared" ref="C23:D26" si="0">C17*$C$9</f>
        <v>5685714.54</v>
      </c>
      <c r="D23" s="17">
        <f t="shared" si="0"/>
        <v>7580952.7199999988</v>
      </c>
    </row>
    <row r="24" spans="1:4">
      <c r="A24" t="s">
        <v>599</v>
      </c>
      <c r="B24" s="17">
        <f>B18*$C$9</f>
        <v>21990768.327</v>
      </c>
      <c r="C24" s="17">
        <f t="shared" si="0"/>
        <v>7107143.1750000007</v>
      </c>
      <c r="D24" s="17">
        <f t="shared" si="0"/>
        <v>11371429.079999998</v>
      </c>
    </row>
    <row r="25" spans="1:4">
      <c r="A25" t="s">
        <v>600</v>
      </c>
      <c r="B25" s="17">
        <f>B19*$C$10</f>
        <v>37107540.737280004</v>
      </c>
      <c r="C25" s="17">
        <f t="shared" si="0"/>
        <v>9405080.6400000006</v>
      </c>
      <c r="D25" s="17">
        <f t="shared" si="0"/>
        <v>12540107.520000001</v>
      </c>
    </row>
    <row r="26" spans="1:4">
      <c r="A26" s="12" t="s">
        <v>601</v>
      </c>
      <c r="B26" s="17">
        <f>B20*$C$10</f>
        <v>46384425.921599999</v>
      </c>
      <c r="C26" s="17">
        <f t="shared" si="0"/>
        <v>11756350.800000001</v>
      </c>
      <c r="D26" s="17">
        <f t="shared" si="0"/>
        <v>18810161.280000001</v>
      </c>
    </row>
    <row r="27" spans="1:4">
      <c r="A27" s="12"/>
    </row>
    <row r="28" spans="1:4">
      <c r="A28" s="4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8"/>
  <sheetViews>
    <sheetView workbookViewId="0">
      <pane xSplit="1" topLeftCell="V1" activePane="topRight" state="frozen"/>
      <selection pane="topRight" activeCell="Y12" sqref="Y12"/>
    </sheetView>
  </sheetViews>
  <sheetFormatPr baseColWidth="10" defaultRowHeight="15" x14ac:dyDescent="0"/>
  <cols>
    <col min="1" max="1" width="20.6640625" bestFit="1" customWidth="1"/>
    <col min="2" max="2" width="13.83203125" bestFit="1" customWidth="1"/>
    <col min="3" max="4" width="12.83203125" bestFit="1" customWidth="1"/>
    <col min="5" max="5" width="8.1640625" bestFit="1" customWidth="1"/>
    <col min="6" max="6" width="8.5" bestFit="1" customWidth="1"/>
    <col min="7" max="7" width="9.1640625" bestFit="1" customWidth="1"/>
    <col min="8" max="8" width="8.6640625" bestFit="1" customWidth="1"/>
    <col min="9" max="9" width="13.83203125" bestFit="1" customWidth="1"/>
    <col min="10" max="10" width="11.5" bestFit="1" customWidth="1"/>
    <col min="11" max="11" width="16.6640625" bestFit="1" customWidth="1"/>
    <col min="12" max="12" width="12.1640625" bestFit="1" customWidth="1"/>
    <col min="13" max="13" width="16.33203125" bestFit="1" customWidth="1"/>
    <col min="14" max="14" width="9.1640625" bestFit="1" customWidth="1"/>
    <col min="15" max="15" width="12.5" bestFit="1" customWidth="1"/>
    <col min="16" max="16" width="9" bestFit="1" customWidth="1"/>
    <col min="17" max="17" width="8.6640625" bestFit="1" customWidth="1"/>
    <col min="18" max="18" width="12" bestFit="1" customWidth="1"/>
    <col min="19" max="19" width="17.1640625" bestFit="1" customWidth="1"/>
    <col min="20" max="20" width="9.33203125" bestFit="1" customWidth="1"/>
    <col min="21" max="21" width="12.6640625" bestFit="1" customWidth="1"/>
    <col min="22" max="22" width="9.1640625" bestFit="1" customWidth="1"/>
    <col min="23" max="23" width="8.83203125" bestFit="1" customWidth="1"/>
    <col min="24" max="24" width="12.1640625" bestFit="1" customWidth="1"/>
    <col min="25" max="25" width="17.1640625" bestFit="1" customWidth="1"/>
    <col min="26" max="26" width="6" bestFit="1" customWidth="1"/>
  </cols>
  <sheetData>
    <row r="1" spans="1:26">
      <c r="B1" t="s">
        <v>580</v>
      </c>
      <c r="C1" t="s">
        <v>581</v>
      </c>
    </row>
    <row r="2" spans="1:26">
      <c r="A2" t="s">
        <v>571</v>
      </c>
      <c r="B2">
        <v>3.6</v>
      </c>
      <c r="C2">
        <f>B2/PlayerInfo!B2</f>
        <v>3.6</v>
      </c>
      <c r="E2" s="11"/>
    </row>
    <row r="3" spans="1:26">
      <c r="A3" t="s">
        <v>639</v>
      </c>
      <c r="B3">
        <f>B2/1.6</f>
        <v>2.25</v>
      </c>
      <c r="C3">
        <f>B2/(PlayerInfo!B2+PlayerInfo!B9)</f>
        <v>2.25</v>
      </c>
      <c r="E3" s="11"/>
    </row>
    <row r="4" spans="1:26">
      <c r="A4" t="s">
        <v>562</v>
      </c>
      <c r="B4" s="13">
        <v>0.01</v>
      </c>
      <c r="C4" s="13">
        <f>MIN(B4*PlayerInfo!B3,1)</f>
        <v>0.02</v>
      </c>
    </row>
    <row r="5" spans="1:26">
      <c r="A5" t="s">
        <v>563</v>
      </c>
      <c r="B5" s="13">
        <v>2E-3</v>
      </c>
      <c r="C5" s="13">
        <f>MIN(B5*PlayerInfo!B4,1)</f>
        <v>4.0000000000000001E-3</v>
      </c>
    </row>
    <row r="6" spans="1:26">
      <c r="A6" t="s">
        <v>572</v>
      </c>
      <c r="B6" s="13">
        <v>0.01</v>
      </c>
      <c r="C6" s="13">
        <f>MIN(B6*PlayerInfo!B4,1)</f>
        <v>0.02</v>
      </c>
    </row>
    <row r="7" spans="1:26">
      <c r="A7" t="s">
        <v>579</v>
      </c>
      <c r="B7" s="15">
        <f>(1*(1-B4)*(1-B5))</f>
        <v>0.98802000000000001</v>
      </c>
      <c r="C7" s="15">
        <f>(1*(1-C4)*(1-C5))</f>
        <v>0.97607999999999995</v>
      </c>
    </row>
    <row r="8" spans="1:26">
      <c r="A8" t="s">
        <v>582</v>
      </c>
      <c r="B8" s="15">
        <f>(1*(1-B4)*(1-B6))</f>
        <v>0.98009999999999997</v>
      </c>
      <c r="C8" s="15">
        <f>(1*(1-C4)*(1-C6))</f>
        <v>0.96039999999999992</v>
      </c>
    </row>
    <row r="9" spans="1:26">
      <c r="A9" t="s">
        <v>597</v>
      </c>
      <c r="B9">
        <f>PlayerInfo!$B$8/B2</f>
        <v>1000</v>
      </c>
      <c r="C9">
        <f>PlayerInfo!$B$8/C2</f>
        <v>1000</v>
      </c>
    </row>
    <row r="10" spans="1:26">
      <c r="A10" t="s">
        <v>638</v>
      </c>
      <c r="B10">
        <f>PlayerInfo!$B$8/B3</f>
        <v>1600</v>
      </c>
      <c r="C10">
        <f>PlayerInfo!$B$8/C3</f>
        <v>1600</v>
      </c>
    </row>
    <row r="12" spans="1:26">
      <c r="A12" t="s">
        <v>568</v>
      </c>
      <c r="B12" t="s">
        <v>569</v>
      </c>
      <c r="C12" t="s">
        <v>573</v>
      </c>
      <c r="D12" t="s">
        <v>575</v>
      </c>
      <c r="E12" t="s">
        <v>574</v>
      </c>
      <c r="F12" t="s">
        <v>570</v>
      </c>
      <c r="G12" t="s">
        <v>562</v>
      </c>
      <c r="H12" t="s">
        <v>563</v>
      </c>
      <c r="I12" t="s">
        <v>572</v>
      </c>
      <c r="J12" t="s">
        <v>579</v>
      </c>
      <c r="K12" t="s">
        <v>582</v>
      </c>
      <c r="L12" t="s">
        <v>583</v>
      </c>
      <c r="M12" t="s">
        <v>584</v>
      </c>
      <c r="N12" t="s">
        <v>673</v>
      </c>
      <c r="O12" t="s">
        <v>676</v>
      </c>
      <c r="P12" t="s">
        <v>677</v>
      </c>
      <c r="Q12" t="s">
        <v>678</v>
      </c>
      <c r="R12" t="s">
        <v>679</v>
      </c>
      <c r="S12" t="s">
        <v>680</v>
      </c>
      <c r="T12" t="s">
        <v>681</v>
      </c>
      <c r="U12" t="s">
        <v>682</v>
      </c>
      <c r="V12" t="s">
        <v>683</v>
      </c>
      <c r="W12" t="s">
        <v>684</v>
      </c>
      <c r="X12" t="s">
        <v>685</v>
      </c>
      <c r="Y12" t="s">
        <v>690</v>
      </c>
      <c r="Z12" t="s">
        <v>585</v>
      </c>
    </row>
    <row r="13" spans="1:26">
      <c r="A13" s="4" t="s">
        <v>12</v>
      </c>
      <c r="B13">
        <f>EnemyInfoCasual!E2</f>
        <v>2000</v>
      </c>
      <c r="C13">
        <f>(B13+(IF(EnemyInfoCasual!I2=1,PlayerInfo!$B$5,0)))*(PlayerInfo!$B$1)*(EnemyInfoCasual!L2+1)</f>
        <v>3599.9999999999995</v>
      </c>
      <c r="D13">
        <f>(B13+(IF(EnemyInfoCasual!I2=1,PlayerInfo!$B$5,0))+PlayerInfo!$B$6)*(PlayerInfo!$B$1)*(EnemyInfoCasual!L2+1)*EnemyInfoCasual!H2</f>
        <v>3599.9999999999995</v>
      </c>
      <c r="E13">
        <f>(B13+(IF(EnemyInfoCasual!I2=1,PlayerInfo!$B$5,0))+PlayerInfo!$B$6+PlayerInfo!$B$7)*(PlayerInfo!$B$1)*(EnemyInfoCasual!L2+1)*1.2*EnemyInfoCasual!H2</f>
        <v>4319.9999999999991</v>
      </c>
      <c r="F13" s="13">
        <v>0.99</v>
      </c>
      <c r="G13" s="13">
        <f>MIN((($B$4+(IF(EnemyInfoCasual!$C2=1,0.05,0))-($B$4*(IF(EnemyInfoCasual!$C2=1,0.05,0))))*PlayerInfo!$B$3)*EnemyInfoCasual!H2,1)</f>
        <v>0.11900000000000001</v>
      </c>
      <c r="H13" s="13">
        <f>MIN((($B$5+(IF(EnemyInfoCasual!$C2=1,0.005,0))-($B$5*(IF(EnemyInfoCasual!$C2=1,0.005,0))))*PlayerInfo!$B$4)*EnemyInfoCasual!H2,1)</f>
        <v>1.3980000000000001E-2</v>
      </c>
      <c r="I13" s="13">
        <f>MIN((($B$6+(IF(EnemyInfoCasual!$C2=1,0.005,0))-($B$6*(IF(EnemyInfoCasual!$C2=1,0.005,0))))*PlayerInfo!$B$4)*EnemyInfoCasual!H2,1)</f>
        <v>2.9899999999999999E-2</v>
      </c>
      <c r="J13" s="13">
        <f>(1*(1-G13)*(1-H13))</f>
        <v>0.86868361999999999</v>
      </c>
      <c r="K13" s="14">
        <f>(1*(1-G13)*(1-I13))</f>
        <v>0.85465809999999998</v>
      </c>
      <c r="L13" s="16">
        <f>(J13*C13)+(G13*D13)+(H13*E13)</f>
        <v>3616.0546319999994</v>
      </c>
      <c r="M13" s="16">
        <f>((K13*C13)+(G13*D13)+(I13*E13))*1.3</f>
        <v>4724.6383079999996</v>
      </c>
      <c r="N13" s="16">
        <f>EnemyInfoCasual!F2</f>
        <v>1000</v>
      </c>
      <c r="O13" s="16">
        <f>N13*PlayerInfo!$B$10</f>
        <v>1000</v>
      </c>
      <c r="P13" s="16">
        <f>N13*PlayerInfo!$B$10*1.2*EnemyInfoCasual!H2</f>
        <v>1200</v>
      </c>
      <c r="Q13" s="16">
        <f>N13*PlayerInfo!$B$10*1.2*1.5*EnemyInfoCasual!H2</f>
        <v>1800</v>
      </c>
      <c r="R13" s="16">
        <f>(J13*O13)+(G13*P13)+(H13*Q13)</f>
        <v>1036.64762</v>
      </c>
      <c r="S13" s="16">
        <f>((K13*O13)+(G13*P13)+(I13*Q13))*1.6</f>
        <v>1682.0449600000002</v>
      </c>
      <c r="T13" s="16">
        <f>EnemyInfoCasual!G2</f>
        <v>1000</v>
      </c>
      <c r="U13" s="16">
        <f>T13*PlayerInfo!$B$11</f>
        <v>1000</v>
      </c>
      <c r="V13" s="16">
        <f>T13*PlayerInfo!$B$11*1.2*EnemyInfoCasual!H2</f>
        <v>1200</v>
      </c>
      <c r="W13" s="16">
        <f>T13*PlayerInfo!$B$11*1.2*1.5*EnemyInfoCasual!H2</f>
        <v>1800</v>
      </c>
      <c r="X13" s="16">
        <f>(J13*U13)+(G13*V13)+(H13*W13)</f>
        <v>1036.64762</v>
      </c>
      <c r="Y13" s="16">
        <f>((K13*U13)+(G13*V13)+(I13*W13))*1.6</f>
        <v>1682.0449600000002</v>
      </c>
    </row>
    <row r="14" spans="1:26">
      <c r="A14" s="4" t="s">
        <v>494</v>
      </c>
      <c r="B14" s="20">
        <f>EnemyInfoCasual!E276</f>
        <v>3000000</v>
      </c>
      <c r="C14" s="20">
        <f>(B14+(IF(EnemyInfoCasual!I276=1,PlayerInfo!$B$5,0)))*(PlayerInfo!$B$1)*(EnemyInfoCasual!L276+1)</f>
        <v>4320000</v>
      </c>
      <c r="D14" s="20">
        <f>(B14+(IF(EnemyInfoCasual!I276=1,PlayerInfo!$B$5,0))+PlayerInfo!$B$6)*(PlayerInfo!$B$1)*(EnemyInfoCasual!L276+1)*EnemyInfoCasual!H276</f>
        <v>4320000</v>
      </c>
      <c r="E14" s="20">
        <f>(B14+(IF(EnemyInfoCasual!I276=1,PlayerInfo!$B$5,0))+PlayerInfo!$B$6+PlayerInfo!$B$7)*(PlayerInfo!$B$1)*(EnemyInfoCasual!L276+1)*1.2*EnemyInfoCasual!H276</f>
        <v>5184000</v>
      </c>
      <c r="F14" s="21">
        <v>0.01</v>
      </c>
      <c r="G14" s="13">
        <f>MIN((($B$4+(IF(EnemyInfoCasual!$C3=1,0.05,0))-($B$4*(IF(EnemyInfoCasual!$C3=1,0.05,0))))*PlayerInfo!$B$3)*EnemyInfoCasual!H3,1)</f>
        <v>0.11900000000000001</v>
      </c>
      <c r="H14" s="21">
        <f>MIN((($B$5+(IF(EnemyInfoCasual!$C276=1,0.005,0))-($B$5*(IF(EnemyInfoCasual!$C276=1,0.005,0))))*PlayerInfo!$B$4)*EnemyInfoCasual!H276,1)</f>
        <v>1.3980000000000001E-2</v>
      </c>
      <c r="I14" s="21">
        <f>MIN((($B$6+(IF(EnemyInfoCasual!$C276=1,0.005,0))-($B$6*(IF(EnemyInfoCasual!$C276=1,0.005,0))))*PlayerInfo!$B$4)*EnemyInfoCasual!H276,1)</f>
        <v>2.9899999999999999E-2</v>
      </c>
      <c r="J14" s="21">
        <f>(1*(1-G14)*(1-H14))</f>
        <v>0.86868361999999999</v>
      </c>
      <c r="K14" s="22">
        <f>(1*(1-G14)*(1-I14))</f>
        <v>0.85465809999999998</v>
      </c>
      <c r="L14" s="23">
        <f>(J14*C14)+(G14*D14)+(H14*E14)</f>
        <v>4339265.5584000004</v>
      </c>
      <c r="M14" s="23">
        <f>((K14*C14)+(G14*D14)+(I14*E14))*1.3</f>
        <v>5669565.9696000004</v>
      </c>
      <c r="N14" s="16">
        <f>EnemyInfoCasual!F276</f>
        <v>300000</v>
      </c>
      <c r="O14" s="16">
        <f>N14*PlayerInfo!$B$10</f>
        <v>300000</v>
      </c>
      <c r="P14" s="16">
        <f>N14*PlayerInfo!$B$10*1.2*EnemyInfoCasual!H276</f>
        <v>360000</v>
      </c>
      <c r="Q14" s="16">
        <f>N14*PlayerInfo!$B$10*1.2*1.5*EnemyInfoCasual!H276</f>
        <v>540000</v>
      </c>
      <c r="R14" s="16">
        <f t="shared" ref="R14" si="0">(J14*O14)+(G14*P14)+(H14*Q14)</f>
        <v>310994.28600000002</v>
      </c>
      <c r="S14" s="16">
        <f t="shared" ref="S14" si="1">((K14*O14)+(G14*P14)+(I14*Q14))*1.6</f>
        <v>504613.48800000001</v>
      </c>
      <c r="T14" s="16">
        <f>EnemyInfoCasual!G276</f>
        <v>300000</v>
      </c>
      <c r="U14" s="16">
        <f>T14*PlayerInfo!$B$11</f>
        <v>300000</v>
      </c>
      <c r="V14" s="16">
        <f>T14*PlayerInfo!$B$11*1.2*EnemyInfoCasual!H276</f>
        <v>360000</v>
      </c>
      <c r="W14" s="16">
        <f>T14*PlayerInfo!$B$11*1.2*1.5*EnemyInfoCasual!H276</f>
        <v>540000</v>
      </c>
      <c r="X14" s="16">
        <f t="shared" ref="X14" si="2">(J14*U14)+(G14*V14)+(H14*W14)</f>
        <v>310994.28600000002</v>
      </c>
      <c r="Y14" s="16">
        <f t="shared" ref="Y14" si="3">((K14*U14)+(G14*V14)+(I14*W14))*1.6</f>
        <v>504613.48800000001</v>
      </c>
    </row>
    <row r="15" spans="1:26">
      <c r="F15" s="13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</row>
    <row r="16" spans="1:26"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</row>
    <row r="17" spans="1:25">
      <c r="A17" t="s">
        <v>686</v>
      </c>
      <c r="B17" t="s">
        <v>10</v>
      </c>
      <c r="C17" t="s">
        <v>671</v>
      </c>
      <c r="D17" t="s">
        <v>672</v>
      </c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</row>
    <row r="18" spans="1:25">
      <c r="A18" t="s">
        <v>598</v>
      </c>
      <c r="B18" s="17">
        <f>SUMPRODUCT(F$13:F14,L$13:L14)</f>
        <v>46972.549669680004</v>
      </c>
      <c r="C18" s="17">
        <f>SUMPRODUCT($F$13:$F14,R$13:R14)</f>
        <v>4136.2240038</v>
      </c>
      <c r="D18" s="17">
        <f>SUMPRODUCT($F$13:$F14,X$13:X14)</f>
        <v>4136.2240038</v>
      </c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</row>
    <row r="19" spans="1:25">
      <c r="A19" t="s">
        <v>599</v>
      </c>
      <c r="B19" s="17">
        <f>B18*1.25</f>
        <v>58715.687087100006</v>
      </c>
      <c r="C19" s="17">
        <f>C18*1.25</f>
        <v>5170.2800047500004</v>
      </c>
      <c r="D19" s="17">
        <f>D18*1.5</f>
        <v>6204.3360057</v>
      </c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</row>
    <row r="20" spans="1:25">
      <c r="A20" t="s">
        <v>600</v>
      </c>
      <c r="B20" s="17">
        <f>SUMPRODUCT(F$13:F14,M$13:M14)</f>
        <v>61373.05162092</v>
      </c>
      <c r="C20" s="17">
        <f>SUMPRODUCT($F$13:$F14,S$13:S14)</f>
        <v>6711.3593904000008</v>
      </c>
      <c r="D20" s="17">
        <f>SUMPRODUCT($F$13:$F14,Y$13:Y14)</f>
        <v>6711.3593904000008</v>
      </c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</row>
    <row r="21" spans="1:25">
      <c r="A21" s="12" t="s">
        <v>601</v>
      </c>
      <c r="B21" s="17">
        <f>B20*1.25</f>
        <v>76716.314526150003</v>
      </c>
      <c r="C21" s="17">
        <f>C20*1.25</f>
        <v>8389.1992380000011</v>
      </c>
      <c r="D21" s="17">
        <f>D20*1.5</f>
        <v>10067.039085600001</v>
      </c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</row>
    <row r="22" spans="1:25">
      <c r="A22" s="12"/>
      <c r="B22" s="17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</row>
    <row r="23" spans="1:25">
      <c r="A23" s="12" t="s">
        <v>687</v>
      </c>
      <c r="B23" s="17" t="s">
        <v>10</v>
      </c>
      <c r="C23" t="s">
        <v>671</v>
      </c>
      <c r="D23" t="s">
        <v>672</v>
      </c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</row>
    <row r="24" spans="1:25">
      <c r="A24" t="s">
        <v>598</v>
      </c>
      <c r="B24" s="17">
        <f>B18*$C$9</f>
        <v>46972549.669680007</v>
      </c>
      <c r="C24" s="17">
        <f t="shared" ref="C24:D27" si="4">C18*$C$9</f>
        <v>4136224.0038000001</v>
      </c>
      <c r="D24" s="17">
        <f t="shared" si="4"/>
        <v>4136224.0038000001</v>
      </c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</row>
    <row r="25" spans="1:25">
      <c r="A25" t="s">
        <v>599</v>
      </c>
      <c r="B25" s="17">
        <f>B19*$C$9</f>
        <v>58715687.087100007</v>
      </c>
      <c r="C25" s="17">
        <f t="shared" si="4"/>
        <v>5170280.0047500003</v>
      </c>
      <c r="D25" s="17">
        <f t="shared" si="4"/>
        <v>6204336.0056999996</v>
      </c>
      <c r="N25" s="16"/>
      <c r="O25" s="16"/>
      <c r="P25" s="16"/>
      <c r="Q25" s="16"/>
      <c r="R25" s="16"/>
      <c r="S25" s="16"/>
      <c r="T25" s="16"/>
      <c r="U25" s="16"/>
      <c r="V25" s="16"/>
      <c r="W25" s="16"/>
      <c r="X25" s="16"/>
      <c r="Y25" s="16"/>
    </row>
    <row r="26" spans="1:25">
      <c r="A26" t="s">
        <v>600</v>
      </c>
      <c r="B26" s="17">
        <f>B20*$C$10</f>
        <v>98196882.593472004</v>
      </c>
      <c r="C26" s="17">
        <f t="shared" si="4"/>
        <v>6711359.3904000008</v>
      </c>
      <c r="D26" s="17">
        <f t="shared" si="4"/>
        <v>6711359.3904000008</v>
      </c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6"/>
    </row>
    <row r="27" spans="1:25">
      <c r="A27" s="12" t="s">
        <v>601</v>
      </c>
      <c r="B27" s="17">
        <f>B21*$C$10</f>
        <v>122746103.24184</v>
      </c>
      <c r="C27" s="17">
        <f t="shared" si="4"/>
        <v>8389199.2380000018</v>
      </c>
      <c r="D27" s="17">
        <f t="shared" si="4"/>
        <v>10067039.085600002</v>
      </c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</row>
    <row r="28" spans="1:25">
      <c r="A28" s="12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</row>
    <row r="29" spans="1:25">
      <c r="A29" s="4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</row>
    <row r="30" spans="1:25"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</row>
    <row r="31" spans="1:25"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</row>
    <row r="32" spans="1:25"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</row>
    <row r="33" spans="14:25"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</row>
    <row r="34" spans="14:25"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</row>
    <row r="35" spans="14:25"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</row>
    <row r="36" spans="14:25"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</row>
    <row r="37" spans="14:25"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</row>
    <row r="38" spans="14:25"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0"/>
  <sheetViews>
    <sheetView workbookViewId="0">
      <pane xSplit="1" topLeftCell="B1" activePane="topRight" state="frozen"/>
      <selection pane="topRight" activeCell="B4" sqref="B4"/>
    </sheetView>
  </sheetViews>
  <sheetFormatPr baseColWidth="10" defaultRowHeight="15" x14ac:dyDescent="0"/>
  <cols>
    <col min="1" max="1" width="20.6640625" bestFit="1" customWidth="1"/>
    <col min="2" max="4" width="12.83203125" bestFit="1" customWidth="1"/>
    <col min="5" max="5" width="8" bestFit="1" customWidth="1"/>
    <col min="6" max="6" width="8.5" bestFit="1" customWidth="1"/>
    <col min="7" max="7" width="9.1640625" bestFit="1" customWidth="1"/>
    <col min="8" max="8" width="8.6640625" bestFit="1" customWidth="1"/>
    <col min="9" max="9" width="13.83203125" bestFit="1" customWidth="1"/>
    <col min="10" max="10" width="11.5" bestFit="1" customWidth="1"/>
    <col min="11" max="11" width="16.6640625" bestFit="1" customWidth="1"/>
    <col min="12" max="12" width="12.1640625" bestFit="1" customWidth="1"/>
    <col min="13" max="13" width="16.33203125" bestFit="1" customWidth="1"/>
    <col min="14" max="14" width="9.1640625" bestFit="1" customWidth="1"/>
    <col min="15" max="15" width="12.5" bestFit="1" customWidth="1"/>
    <col min="16" max="16" width="9" bestFit="1" customWidth="1"/>
    <col min="17" max="17" width="8.6640625" bestFit="1" customWidth="1"/>
    <col min="18" max="18" width="12" bestFit="1" customWidth="1"/>
    <col min="19" max="19" width="17.1640625" bestFit="1" customWidth="1"/>
    <col min="20" max="20" width="9.33203125" bestFit="1" customWidth="1"/>
    <col min="21" max="21" width="12.6640625" bestFit="1" customWidth="1"/>
    <col min="22" max="22" width="9.1640625" bestFit="1" customWidth="1"/>
    <col min="23" max="23" width="8.83203125" bestFit="1" customWidth="1"/>
    <col min="24" max="24" width="12.1640625" bestFit="1" customWidth="1"/>
    <col min="25" max="25" width="17.1640625" bestFit="1" customWidth="1"/>
    <col min="26" max="26" width="6" bestFit="1" customWidth="1"/>
  </cols>
  <sheetData>
    <row r="1" spans="1:26">
      <c r="B1" t="s">
        <v>580</v>
      </c>
      <c r="C1" t="s">
        <v>581</v>
      </c>
    </row>
    <row r="2" spans="1:26">
      <c r="A2" t="s">
        <v>571</v>
      </c>
      <c r="B2">
        <v>3</v>
      </c>
      <c r="C2">
        <f>B2/PlayerInfo!B2</f>
        <v>3</v>
      </c>
      <c r="E2" s="11"/>
    </row>
    <row r="3" spans="1:26">
      <c r="A3" t="s">
        <v>639</v>
      </c>
      <c r="B3">
        <f>B2/1.6</f>
        <v>1.875</v>
      </c>
      <c r="C3">
        <f>B2/(PlayerInfo!B2+PlayerInfo!B9)</f>
        <v>1.875</v>
      </c>
      <c r="E3" s="11"/>
    </row>
    <row r="4" spans="1:26">
      <c r="A4" t="s">
        <v>562</v>
      </c>
      <c r="B4" s="13">
        <v>0.2</v>
      </c>
      <c r="C4" s="13">
        <f>MIN(B4*PlayerInfo!B3,1)</f>
        <v>0.4</v>
      </c>
    </row>
    <row r="5" spans="1:26">
      <c r="A5" t="s">
        <v>563</v>
      </c>
      <c r="B5" s="13">
        <v>0.02</v>
      </c>
      <c r="C5" s="13">
        <f>MIN(B5*PlayerInfo!B4,1)</f>
        <v>0.04</v>
      </c>
    </row>
    <row r="6" spans="1:26">
      <c r="A6" t="s">
        <v>572</v>
      </c>
      <c r="B6" s="13">
        <v>0.2</v>
      </c>
      <c r="C6" s="13">
        <f>MIN(B6*PlayerInfo!B4,1)</f>
        <v>0.4</v>
      </c>
    </row>
    <row r="7" spans="1:26">
      <c r="A7" t="s">
        <v>579</v>
      </c>
      <c r="B7" s="15">
        <f>(1*(1-B4)*(1-B5))</f>
        <v>0.78400000000000003</v>
      </c>
      <c r="C7" s="15">
        <f>(1*(1-C4)*(1-C5))</f>
        <v>0.57599999999999996</v>
      </c>
    </row>
    <row r="8" spans="1:26">
      <c r="A8" t="s">
        <v>582</v>
      </c>
      <c r="B8" s="15">
        <f>(1*(1-B4)*(1-B6))</f>
        <v>0.64000000000000012</v>
      </c>
      <c r="C8" s="15">
        <f>(1*(1-C4)*(1-C6))</f>
        <v>0.36</v>
      </c>
    </row>
    <row r="9" spans="1:26">
      <c r="A9" t="s">
        <v>597</v>
      </c>
      <c r="B9">
        <f>PlayerInfo!$B$8/B2</f>
        <v>1200</v>
      </c>
      <c r="C9">
        <f>PlayerInfo!$B$8/C2</f>
        <v>1200</v>
      </c>
    </row>
    <row r="10" spans="1:26">
      <c r="A10" t="s">
        <v>638</v>
      </c>
      <c r="B10">
        <f>PlayerInfo!$B$8/B3</f>
        <v>1920</v>
      </c>
      <c r="C10">
        <f>PlayerInfo!$B$8/C3</f>
        <v>1920</v>
      </c>
    </row>
    <row r="12" spans="1:26">
      <c r="A12" t="s">
        <v>568</v>
      </c>
      <c r="B12" t="s">
        <v>569</v>
      </c>
      <c r="C12" t="s">
        <v>573</v>
      </c>
      <c r="D12" t="s">
        <v>575</v>
      </c>
      <c r="E12" t="s">
        <v>574</v>
      </c>
      <c r="F12" t="s">
        <v>570</v>
      </c>
      <c r="G12" t="s">
        <v>562</v>
      </c>
      <c r="H12" t="s">
        <v>563</v>
      </c>
      <c r="I12" t="s">
        <v>572</v>
      </c>
      <c r="J12" t="s">
        <v>579</v>
      </c>
      <c r="K12" t="s">
        <v>582</v>
      </c>
      <c r="L12" t="s">
        <v>583</v>
      </c>
      <c r="M12" t="s">
        <v>584</v>
      </c>
      <c r="N12" t="s">
        <v>673</v>
      </c>
      <c r="O12" t="s">
        <v>676</v>
      </c>
      <c r="P12" t="s">
        <v>677</v>
      </c>
      <c r="Q12" t="s">
        <v>678</v>
      </c>
      <c r="R12" t="s">
        <v>679</v>
      </c>
      <c r="S12" t="s">
        <v>680</v>
      </c>
      <c r="T12" t="s">
        <v>681</v>
      </c>
      <c r="U12" t="s">
        <v>682</v>
      </c>
      <c r="V12" t="s">
        <v>683</v>
      </c>
      <c r="W12" t="s">
        <v>684</v>
      </c>
      <c r="X12" t="s">
        <v>685</v>
      </c>
      <c r="Y12" t="s">
        <v>690</v>
      </c>
      <c r="Z12" t="s">
        <v>585</v>
      </c>
    </row>
    <row r="13" spans="1:26">
      <c r="A13" s="4" t="s">
        <v>201</v>
      </c>
      <c r="B13">
        <f>EnemyInfoCasual!E184</f>
        <v>3000</v>
      </c>
      <c r="C13">
        <f>(B13+(IF(EnemyInfoCasual!I184=1,PlayerInfo!$B$5,0)))*(PlayerInfo!$B$1)*(EnemyInfoCasual!L184+1)</f>
        <v>4860</v>
      </c>
      <c r="D13">
        <f>(B13+(IF(EnemyInfoCasual!I184=1,PlayerInfo!$B$5,0))+PlayerInfo!$B$6)*(PlayerInfo!$B$1)*(EnemyInfoCasual!L184+1)*EnemyInfoCasual!H184</f>
        <v>4860</v>
      </c>
      <c r="E13">
        <f>(B13+(IF(EnemyInfoCasual!I184=1,PlayerInfo!$B$5,0))+PlayerInfo!$B$6+PlayerInfo!$B$7)*(PlayerInfo!$B$1)*(EnemyInfoCasual!L184+1)*1.2*EnemyInfoCasual!H184</f>
        <v>5832</v>
      </c>
      <c r="F13" s="13">
        <f>1/13</f>
        <v>7.6923076923076927E-2</v>
      </c>
      <c r="G13" s="13">
        <f>MIN((($B$4+(IF(EnemyInfoCasual!$C184=1,0.05,0))-($B$4*(IF(EnemyInfoCasual!$C184=1,0.05,0))))*PlayerInfo!$B$3)*EnemyInfoCasual!H184,1)</f>
        <v>0.48</v>
      </c>
      <c r="H13" s="13">
        <f>MIN((($B$5+(IF(EnemyInfoCasual!$C184=1,0.005,0))-($B$5*(IF(EnemyInfoCasual!$C184=1,0.005,0))))*PlayerInfo!$B$4)*EnemyInfoCasual!H184,1)</f>
        <v>4.9800000000000004E-2</v>
      </c>
      <c r="I13" s="13">
        <f>MIN((($B$6+(IF(EnemyInfoCasual!$C184=1,0.005,0))-($B$6*(IF(EnemyInfoCasual!$C184=1,0.005,0))))*PlayerInfo!$B$4)*EnemyInfoCasual!H184,1)</f>
        <v>0.40800000000000003</v>
      </c>
      <c r="J13" s="13">
        <f>(1*(1-G13)*(1-H13))</f>
        <v>0.49410400000000004</v>
      </c>
      <c r="K13" s="14">
        <f>(1*(1-G13)*(1-I13))</f>
        <v>0.30784</v>
      </c>
      <c r="L13" s="16">
        <f>(J13*C13)+(G13*D13)+(H13*E13)</f>
        <v>5024.5790400000005</v>
      </c>
      <c r="M13" s="16">
        <f>((K13*C13)+(G13*D13)+(I13*E13))*1.3</f>
        <v>8070.8659200000002</v>
      </c>
      <c r="N13" s="16">
        <f>EnemyInfoCasual!F184</f>
        <v>300</v>
      </c>
      <c r="O13" s="16">
        <f>N13*PlayerInfo!$B$10</f>
        <v>300</v>
      </c>
      <c r="P13" s="16">
        <f>N13*PlayerInfo!$B$10*1.2*EnemyInfoCasual!H184</f>
        <v>360</v>
      </c>
      <c r="Q13" s="16">
        <f>N13*PlayerInfo!$B$10*1.2*1.5*EnemyInfoCasual!H184</f>
        <v>540</v>
      </c>
      <c r="R13" s="16">
        <f>(J13*O13)+(G13*P13)+(H13*Q13)</f>
        <v>347.92320000000001</v>
      </c>
      <c r="S13" s="16">
        <f>((K13*O13)+(G13*P13)+(I13*Q13))*1.6</f>
        <v>776.75520000000006</v>
      </c>
      <c r="T13" s="16">
        <f>EnemyInfoCasual!G184</f>
        <v>500</v>
      </c>
      <c r="U13" s="16">
        <f>T13*PlayerInfo!$B$11</f>
        <v>500</v>
      </c>
      <c r="V13" s="16">
        <f>T13*PlayerInfo!$B$11*1.2*EnemyInfoCasual!H184</f>
        <v>600</v>
      </c>
      <c r="W13" s="16">
        <f>T13*PlayerInfo!$B$11*1.2*1.5*EnemyInfoCasual!H88</f>
        <v>900</v>
      </c>
      <c r="X13" s="16">
        <f>(J13*U13)+(G13*V13)+(H13*W13)</f>
        <v>579.87200000000007</v>
      </c>
      <c r="Y13" s="16">
        <f>((K13*U13)+(G13*V13)+(I13*W13))*1.6</f>
        <v>1294.5920000000001</v>
      </c>
    </row>
    <row r="14" spans="1:26">
      <c r="A14" s="4" t="s">
        <v>203</v>
      </c>
      <c r="B14">
        <f>EnemyInfoCasual!E185</f>
        <v>4000</v>
      </c>
      <c r="C14">
        <f>(B14+(IF(EnemyInfoCasual!I185=1,PlayerInfo!$B$5,0)))*(PlayerInfo!$B$1)*(EnemyInfoCasual!L185+1)</f>
        <v>6480</v>
      </c>
      <c r="D14">
        <f>(B14+(IF(EnemyInfoCasual!I185=1,PlayerInfo!$B$5,0))+PlayerInfo!$B$6)*(PlayerInfo!$B$1)*(EnemyInfoCasual!L185+1)*EnemyInfoCasual!H185</f>
        <v>6480</v>
      </c>
      <c r="E14">
        <f>(B14+(IF(EnemyInfoCasual!I185=1,PlayerInfo!$B$5,0))+PlayerInfo!$B$6+PlayerInfo!$B$7)*(PlayerInfo!$B$1)*(EnemyInfoCasual!L185+1)*1.2*EnemyInfoCasual!H185</f>
        <v>7776</v>
      </c>
      <c r="F14" s="13">
        <f t="shared" ref="F14:F25" si="0">1/13</f>
        <v>7.6923076923076927E-2</v>
      </c>
      <c r="G14" s="13">
        <f>MIN((($B$4+(IF(EnemyInfoCasual!$C185=1,0.05,0))-($B$4*(IF(EnemyInfoCasual!$C185=1,0.05,0))))*PlayerInfo!$B$3)*EnemyInfoCasual!H185,1)</f>
        <v>0.48</v>
      </c>
      <c r="H14" s="13">
        <f>MIN((($B$5+(IF(EnemyInfoCasual!$C185=1,0.005,0))-($B$5*(IF(EnemyInfoCasual!$C185=1,0.005,0))))*PlayerInfo!$B$4)*EnemyInfoCasual!H185,1)</f>
        <v>4.9800000000000004E-2</v>
      </c>
      <c r="I14" s="13">
        <f>MIN((($B$6+(IF(EnemyInfoCasual!$C185=1,0.005,0))-($B$6*(IF(EnemyInfoCasual!$C185=1,0.005,0))))*PlayerInfo!$B$4)*EnemyInfoCasual!H185,1)</f>
        <v>0.40800000000000003</v>
      </c>
      <c r="J14" s="13">
        <f t="shared" ref="J14:J25" si="1">(1*(1-G14)*(1-H14))</f>
        <v>0.49410400000000004</v>
      </c>
      <c r="K14" s="14">
        <f t="shared" ref="K14:K25" si="2">(1*(1-G14)*(1-I14))</f>
        <v>0.30784</v>
      </c>
      <c r="L14" s="16">
        <f t="shared" ref="L14:L25" si="3">(J14*C14)+(G14*D14)+(H14*E14)</f>
        <v>6699.4387200000001</v>
      </c>
      <c r="M14" s="16">
        <f t="shared" ref="M14:M25" si="4">((K14*C14)+(G14*D14)+(I14*E14))*1.3</f>
        <v>10761.154560000001</v>
      </c>
      <c r="N14" s="16">
        <f>EnemyInfoCasual!F185</f>
        <v>300</v>
      </c>
      <c r="O14" s="16">
        <f>N14*PlayerInfo!$B$10</f>
        <v>300</v>
      </c>
      <c r="P14" s="16">
        <f>N14*PlayerInfo!$B$10*1.2*EnemyInfoCasual!H185</f>
        <v>360</v>
      </c>
      <c r="Q14" s="16">
        <f>N14*PlayerInfo!$B$10*1.2*1.5*EnemyInfoCasual!H185</f>
        <v>540</v>
      </c>
      <c r="R14" s="16">
        <f t="shared" ref="R14:R25" si="5">(J14*O14)+(G14*P14)+(H14*Q14)</f>
        <v>347.92320000000001</v>
      </c>
      <c r="S14" s="16">
        <f t="shared" ref="S14:S25" si="6">((K14*O14)+(G14*P14)+(I14*Q14))*1.6</f>
        <v>776.75520000000006</v>
      </c>
      <c r="T14" s="16">
        <f>EnemyInfoCasual!G185</f>
        <v>500</v>
      </c>
      <c r="U14" s="16">
        <f>T14*PlayerInfo!$B$11</f>
        <v>500</v>
      </c>
      <c r="V14" s="16">
        <f>T14*PlayerInfo!$B$11*1.2*EnemyInfoCasual!H185</f>
        <v>600</v>
      </c>
      <c r="W14" s="16">
        <f>T14*PlayerInfo!$B$11*1.2*1.5*EnemyInfoCasual!H89</f>
        <v>900</v>
      </c>
      <c r="X14" s="16">
        <f t="shared" ref="X14:X25" si="7">(J14*U14)+(G14*V14)+(H14*W14)</f>
        <v>579.87200000000007</v>
      </c>
      <c r="Y14" s="16">
        <f t="shared" ref="Y14:Y25" si="8">((K14*U14)+(G14*V14)+(I14*W14))*1.6</f>
        <v>1294.5920000000001</v>
      </c>
    </row>
    <row r="15" spans="1:26">
      <c r="A15" s="4" t="s">
        <v>207</v>
      </c>
      <c r="B15">
        <f>EnemyInfoCasual!E186</f>
        <v>6000</v>
      </c>
      <c r="C15">
        <f>(B15+(IF(EnemyInfoCasual!I186=1,PlayerInfo!$B$5,0)))*(PlayerInfo!$B$1)*(EnemyInfoCasual!L186+1)</f>
        <v>9720</v>
      </c>
      <c r="D15">
        <f>(B15+(IF(EnemyInfoCasual!I186=1,PlayerInfo!$B$5,0))+PlayerInfo!$B$6)*(PlayerInfo!$B$1)*(EnemyInfoCasual!L186+1)*EnemyInfoCasual!H186</f>
        <v>9720</v>
      </c>
      <c r="E15">
        <f>(B15+(IF(EnemyInfoCasual!I186=1,PlayerInfo!$B$5,0))+PlayerInfo!$B$6+PlayerInfo!$B$7)*(PlayerInfo!$B$1)*(EnemyInfoCasual!L186+1)*1.2*EnemyInfoCasual!H186</f>
        <v>11664</v>
      </c>
      <c r="F15" s="13">
        <f t="shared" si="0"/>
        <v>7.6923076923076927E-2</v>
      </c>
      <c r="G15" s="13">
        <f>MIN((($B$4+(IF(EnemyInfoCasual!$C186=1,0.05,0))-($B$4*(IF(EnemyInfoCasual!$C186=1,0.05,0))))*PlayerInfo!$B$3)*EnemyInfoCasual!H186,1)</f>
        <v>0.48</v>
      </c>
      <c r="H15" s="13">
        <f>MIN((($B$5+(IF(EnemyInfoCasual!$C186=1,0.005,0))-($B$5*(IF(EnemyInfoCasual!$C186=1,0.005,0))))*PlayerInfo!$B$4)*EnemyInfoCasual!H186,1)</f>
        <v>4.9800000000000004E-2</v>
      </c>
      <c r="I15" s="13">
        <f>MIN((($B$6+(IF(EnemyInfoCasual!$C186=1,0.005,0))-($B$6*(IF(EnemyInfoCasual!$C186=1,0.005,0))))*PlayerInfo!$B$4)*EnemyInfoCasual!H186,1)</f>
        <v>0.40800000000000003</v>
      </c>
      <c r="J15" s="13">
        <f t="shared" si="1"/>
        <v>0.49410400000000004</v>
      </c>
      <c r="K15" s="14">
        <f t="shared" si="2"/>
        <v>0.30784</v>
      </c>
      <c r="L15" s="16">
        <f t="shared" si="3"/>
        <v>10049.158080000001</v>
      </c>
      <c r="M15" s="16">
        <f t="shared" si="4"/>
        <v>16141.73184</v>
      </c>
      <c r="N15" s="16">
        <f>EnemyInfoCasual!F186</f>
        <v>4500</v>
      </c>
      <c r="O15" s="16">
        <f>N15*PlayerInfo!$B$10</f>
        <v>4500</v>
      </c>
      <c r="P15" s="16">
        <f>N15*PlayerInfo!$B$10*1.2*EnemyInfoCasual!H186</f>
        <v>5400</v>
      </c>
      <c r="Q15" s="16">
        <f>N15*PlayerInfo!$B$10*1.2*1.5*EnemyInfoCasual!H186</f>
        <v>8100</v>
      </c>
      <c r="R15" s="16">
        <f t="shared" si="5"/>
        <v>5218.8480000000009</v>
      </c>
      <c r="S15" s="16">
        <f t="shared" si="6"/>
        <v>11651.328000000001</v>
      </c>
      <c r="T15" s="16">
        <f>EnemyInfoCasual!G186</f>
        <v>1500</v>
      </c>
      <c r="U15" s="16">
        <f>T15*PlayerInfo!$B$11</f>
        <v>1500</v>
      </c>
      <c r="V15" s="16">
        <f>T15*PlayerInfo!$B$11*1.2*EnemyInfoCasual!H186</f>
        <v>1800</v>
      </c>
      <c r="W15" s="16">
        <f>T15*PlayerInfo!$B$11*1.2*1.5*EnemyInfoCasual!H90</f>
        <v>2700</v>
      </c>
      <c r="X15" s="16">
        <f t="shared" si="7"/>
        <v>1739.616</v>
      </c>
      <c r="Y15" s="16">
        <f t="shared" si="8"/>
        <v>3883.7760000000003</v>
      </c>
    </row>
    <row r="16" spans="1:26">
      <c r="A16" s="4" t="s">
        <v>209</v>
      </c>
      <c r="B16">
        <f>EnemyInfoCasual!E187</f>
        <v>6500</v>
      </c>
      <c r="C16">
        <f>(B16+(IF(EnemyInfoCasual!I187=1,PlayerInfo!$B$5,0)))*(PlayerInfo!$B$1)*(EnemyInfoCasual!L187+1)</f>
        <v>10530</v>
      </c>
      <c r="D16">
        <f>(B16+(IF(EnemyInfoCasual!I187=1,PlayerInfo!$B$5,0))+PlayerInfo!$B$6)*(PlayerInfo!$B$1)*(EnemyInfoCasual!L187+1)*EnemyInfoCasual!H187</f>
        <v>10530</v>
      </c>
      <c r="E16">
        <f>(B16+(IF(EnemyInfoCasual!I187=1,PlayerInfo!$B$5,0))+PlayerInfo!$B$6+PlayerInfo!$B$7)*(PlayerInfo!$B$1)*(EnemyInfoCasual!L187+1)*1.2*EnemyInfoCasual!H187</f>
        <v>12636</v>
      </c>
      <c r="F16" s="13">
        <f t="shared" si="0"/>
        <v>7.6923076923076927E-2</v>
      </c>
      <c r="G16" s="13">
        <f>MIN((($B$4+(IF(EnemyInfoCasual!$C187=1,0.05,0))-($B$4*(IF(EnemyInfoCasual!$C187=1,0.05,0))))*PlayerInfo!$B$3)*EnemyInfoCasual!H187,1)</f>
        <v>0.48</v>
      </c>
      <c r="H16" s="13">
        <f>MIN((($B$5+(IF(EnemyInfoCasual!$C187=1,0.005,0))-($B$5*(IF(EnemyInfoCasual!$C187=1,0.005,0))))*PlayerInfo!$B$4)*EnemyInfoCasual!H187,1)</f>
        <v>4.9800000000000004E-2</v>
      </c>
      <c r="I16" s="13">
        <f>MIN((($B$6+(IF(EnemyInfoCasual!$C187=1,0.005,0))-($B$6*(IF(EnemyInfoCasual!$C187=1,0.005,0))))*PlayerInfo!$B$4)*EnemyInfoCasual!H187,1)</f>
        <v>0.40800000000000003</v>
      </c>
      <c r="J16" s="13">
        <f t="shared" si="1"/>
        <v>0.49410400000000004</v>
      </c>
      <c r="K16" s="14">
        <f t="shared" si="2"/>
        <v>0.30784</v>
      </c>
      <c r="L16" s="16">
        <f t="shared" si="3"/>
        <v>10886.58792</v>
      </c>
      <c r="M16" s="16">
        <f t="shared" si="4"/>
        <v>17486.876160000003</v>
      </c>
      <c r="N16" s="16">
        <f>EnemyInfoCasual!F187</f>
        <v>5000</v>
      </c>
      <c r="O16" s="16">
        <f>N16*PlayerInfo!$B$10</f>
        <v>5000</v>
      </c>
      <c r="P16" s="16">
        <f>N16*PlayerInfo!$B$10*1.2*EnemyInfoCasual!H187</f>
        <v>6000</v>
      </c>
      <c r="Q16" s="16">
        <f>N16*PlayerInfo!$B$10*1.2*1.5*EnemyInfoCasual!H187</f>
        <v>9000</v>
      </c>
      <c r="R16" s="16">
        <f t="shared" si="5"/>
        <v>5798.72</v>
      </c>
      <c r="S16" s="16">
        <f t="shared" si="6"/>
        <v>12945.920000000002</v>
      </c>
      <c r="T16" s="16">
        <f>EnemyInfoCasual!G187</f>
        <v>1500</v>
      </c>
      <c r="U16" s="16">
        <f>T16*PlayerInfo!$B$11</f>
        <v>1500</v>
      </c>
      <c r="V16" s="16">
        <f>T16*PlayerInfo!$B$11*1.2*EnemyInfoCasual!H187</f>
        <v>1800</v>
      </c>
      <c r="W16" s="16">
        <f>T16*PlayerInfo!$B$11*1.2*1.5*EnemyInfoCasual!H91</f>
        <v>2700</v>
      </c>
      <c r="X16" s="16">
        <f t="shared" si="7"/>
        <v>1739.616</v>
      </c>
      <c r="Y16" s="16">
        <f t="shared" si="8"/>
        <v>3883.7760000000003</v>
      </c>
    </row>
    <row r="17" spans="1:25">
      <c r="A17" s="4" t="s">
        <v>210</v>
      </c>
      <c r="B17">
        <f>EnemyInfoCasual!E188</f>
        <v>7000</v>
      </c>
      <c r="C17">
        <f>(B17+(IF(EnemyInfoCasual!I188=1,PlayerInfo!$B$5,0)))*(PlayerInfo!$B$1)*(EnemyInfoCasual!L188+1)</f>
        <v>11340</v>
      </c>
      <c r="D17">
        <f>(B17+(IF(EnemyInfoCasual!I188=1,PlayerInfo!$B$5,0))+PlayerInfo!$B$6)*(PlayerInfo!$B$1)*(EnemyInfoCasual!L188+1)*EnemyInfoCasual!H188</f>
        <v>11340</v>
      </c>
      <c r="E17">
        <f>(B17+(IF(EnemyInfoCasual!I188=1,PlayerInfo!$B$5,0))+PlayerInfo!$B$6+PlayerInfo!$B$7)*(PlayerInfo!$B$1)*(EnemyInfoCasual!L188+1)*1.2*EnemyInfoCasual!H188</f>
        <v>13608</v>
      </c>
      <c r="F17" s="13">
        <f t="shared" si="0"/>
        <v>7.6923076923076927E-2</v>
      </c>
      <c r="G17" s="13">
        <f>MIN((($B$4+(IF(EnemyInfoCasual!$C188=1,0.05,0))-($B$4*(IF(EnemyInfoCasual!$C188=1,0.05,0))))*PlayerInfo!$B$3)*EnemyInfoCasual!H188,1)</f>
        <v>0.48</v>
      </c>
      <c r="H17" s="13">
        <f>MIN((($B$5+(IF(EnemyInfoCasual!$C188=1,0.005,0))-($B$5*(IF(EnemyInfoCasual!$C188=1,0.005,0))))*PlayerInfo!$B$4)*EnemyInfoCasual!H188,1)</f>
        <v>4.9800000000000004E-2</v>
      </c>
      <c r="I17" s="13">
        <f>MIN((($B$6+(IF(EnemyInfoCasual!$C188=1,0.005,0))-($B$6*(IF(EnemyInfoCasual!$C188=1,0.005,0))))*PlayerInfo!$B$4)*EnemyInfoCasual!H188,1)</f>
        <v>0.40800000000000003</v>
      </c>
      <c r="J17" s="13">
        <f t="shared" si="1"/>
        <v>0.49410400000000004</v>
      </c>
      <c r="K17" s="14">
        <f t="shared" si="2"/>
        <v>0.30784</v>
      </c>
      <c r="L17" s="16">
        <f t="shared" si="3"/>
        <v>11724.017760000001</v>
      </c>
      <c r="M17" s="16">
        <f t="shared" si="4"/>
        <v>18832.020479999999</v>
      </c>
      <c r="N17" s="16">
        <f>EnemyInfoCasual!F188</f>
        <v>5500</v>
      </c>
      <c r="O17" s="16">
        <f>N17*PlayerInfo!$B$10</f>
        <v>5500</v>
      </c>
      <c r="P17" s="16">
        <f>N17*PlayerInfo!$B$10*1.2*EnemyInfoCasual!H188</f>
        <v>6600</v>
      </c>
      <c r="Q17" s="16">
        <f>N17*PlayerInfo!$B$10*1.2*1.5*EnemyInfoCasual!H188</f>
        <v>9900</v>
      </c>
      <c r="R17" s="16">
        <f t="shared" si="5"/>
        <v>6378.5920000000006</v>
      </c>
      <c r="S17" s="16">
        <f t="shared" si="6"/>
        <v>14240.512000000001</v>
      </c>
      <c r="T17" s="16">
        <f>EnemyInfoCasual!G188</f>
        <v>1500</v>
      </c>
      <c r="U17" s="16">
        <f>T17*PlayerInfo!$B$11</f>
        <v>1500</v>
      </c>
      <c r="V17" s="16">
        <f>T17*PlayerInfo!$B$11*1.2*EnemyInfoCasual!H188</f>
        <v>1800</v>
      </c>
      <c r="W17" s="16">
        <f>T17*PlayerInfo!$B$11*1.2*1.5*EnemyInfoCasual!H92</f>
        <v>2700</v>
      </c>
      <c r="X17" s="16">
        <f t="shared" si="7"/>
        <v>1739.616</v>
      </c>
      <c r="Y17" s="16">
        <f t="shared" si="8"/>
        <v>3883.7760000000003</v>
      </c>
    </row>
    <row r="18" spans="1:25">
      <c r="A18" s="4" t="s">
        <v>211</v>
      </c>
      <c r="B18">
        <f>EnemyInfoCasual!E189</f>
        <v>7500</v>
      </c>
      <c r="C18">
        <f>(B18+(IF(EnemyInfoCasual!I189=1,PlayerInfo!$B$5,0)))*(PlayerInfo!$B$1)*(EnemyInfoCasual!L189+1)</f>
        <v>12150</v>
      </c>
      <c r="D18">
        <f>(B18+(IF(EnemyInfoCasual!I189=1,PlayerInfo!$B$5,0))+PlayerInfo!$B$6)*(PlayerInfo!$B$1)*(EnemyInfoCasual!L189+1)*EnemyInfoCasual!H189</f>
        <v>12150</v>
      </c>
      <c r="E18">
        <f>(B18+(IF(EnemyInfoCasual!I189=1,PlayerInfo!$B$5,0))+PlayerInfo!$B$6+PlayerInfo!$B$7)*(PlayerInfo!$B$1)*(EnemyInfoCasual!L189+1)*1.2*EnemyInfoCasual!H189</f>
        <v>14580</v>
      </c>
      <c r="F18" s="13">
        <f t="shared" si="0"/>
        <v>7.6923076923076927E-2</v>
      </c>
      <c r="G18" s="13">
        <f>MIN((($B$4+(IF(EnemyInfoCasual!$C189=1,0.05,0))-($B$4*(IF(EnemyInfoCasual!$C189=1,0.05,0))))*PlayerInfo!$B$3)*EnemyInfoCasual!H189,1)</f>
        <v>0.48</v>
      </c>
      <c r="H18" s="13">
        <f>MIN((($B$5+(IF(EnemyInfoCasual!$C189=1,0.005,0))-($B$5*(IF(EnemyInfoCasual!$C189=1,0.005,0))))*PlayerInfo!$B$4)*EnemyInfoCasual!H189,1)</f>
        <v>4.9800000000000004E-2</v>
      </c>
      <c r="I18" s="13">
        <f>MIN((($B$6+(IF(EnemyInfoCasual!$C189=1,0.005,0))-($B$6*(IF(EnemyInfoCasual!$C189=1,0.005,0))))*PlayerInfo!$B$4)*EnemyInfoCasual!H189,1)</f>
        <v>0.40800000000000003</v>
      </c>
      <c r="J18" s="13">
        <f t="shared" si="1"/>
        <v>0.49410400000000004</v>
      </c>
      <c r="K18" s="14">
        <f t="shared" si="2"/>
        <v>0.30784</v>
      </c>
      <c r="L18" s="16">
        <f t="shared" si="3"/>
        <v>12561.447600000001</v>
      </c>
      <c r="M18" s="16">
        <f t="shared" si="4"/>
        <v>20177.164800000002</v>
      </c>
      <c r="N18" s="16">
        <f>EnemyInfoCasual!F189</f>
        <v>6000</v>
      </c>
      <c r="O18" s="16">
        <f>N18*PlayerInfo!$B$10</f>
        <v>6000</v>
      </c>
      <c r="P18" s="16">
        <f>N18*PlayerInfo!$B$10*1.2*EnemyInfoCasual!H189</f>
        <v>7200</v>
      </c>
      <c r="Q18" s="16">
        <f>N18*PlayerInfo!$B$10*1.2*1.5*EnemyInfoCasual!H189</f>
        <v>10800</v>
      </c>
      <c r="R18" s="16">
        <f t="shared" si="5"/>
        <v>6958.4639999999999</v>
      </c>
      <c r="S18" s="16">
        <f t="shared" si="6"/>
        <v>15535.104000000001</v>
      </c>
      <c r="T18" s="16">
        <f>EnemyInfoCasual!G189</f>
        <v>1500</v>
      </c>
      <c r="U18" s="16">
        <f>T18*PlayerInfo!$B$11</f>
        <v>1500</v>
      </c>
      <c r="V18" s="16">
        <f>T18*PlayerInfo!$B$11*1.2*EnemyInfoCasual!H189</f>
        <v>1800</v>
      </c>
      <c r="W18" s="16">
        <f>T18*PlayerInfo!$B$11*1.2*1.5*EnemyInfoCasual!H93</f>
        <v>2700</v>
      </c>
      <c r="X18" s="16">
        <f t="shared" si="7"/>
        <v>1739.616</v>
      </c>
      <c r="Y18" s="16">
        <f t="shared" si="8"/>
        <v>3883.7760000000003</v>
      </c>
    </row>
    <row r="19" spans="1:25">
      <c r="A19" s="4" t="s">
        <v>213</v>
      </c>
      <c r="B19">
        <f>EnemyInfoCasual!E190</f>
        <v>10000</v>
      </c>
      <c r="C19">
        <f>(B19+(IF(EnemyInfoCasual!I190=1,PlayerInfo!$B$5,0)))*(PlayerInfo!$B$1)*(EnemyInfoCasual!L190+1)</f>
        <v>16200.000000000002</v>
      </c>
      <c r="D19">
        <f>(B19+(IF(EnemyInfoCasual!I190=1,PlayerInfo!$B$5,0))+PlayerInfo!$B$6)*(PlayerInfo!$B$1)*(EnemyInfoCasual!L190+1)*EnemyInfoCasual!H190</f>
        <v>16200.000000000002</v>
      </c>
      <c r="E19">
        <f>(B19+(IF(EnemyInfoCasual!I190=1,PlayerInfo!$B$5,0))+PlayerInfo!$B$6+PlayerInfo!$B$7)*(PlayerInfo!$B$1)*(EnemyInfoCasual!L190+1)*1.2*EnemyInfoCasual!H190</f>
        <v>19440</v>
      </c>
      <c r="F19" s="13">
        <f t="shared" si="0"/>
        <v>7.6923076923076927E-2</v>
      </c>
      <c r="G19" s="13">
        <f>MIN((($B$4+(IF(EnemyInfoCasual!$C190=1,0.05,0))-($B$4*(IF(EnemyInfoCasual!$C190=1,0.05,0))))*PlayerInfo!$B$3)*EnemyInfoCasual!H190,1)</f>
        <v>0.48</v>
      </c>
      <c r="H19" s="13">
        <f>MIN((($B$5+(IF(EnemyInfoCasual!$C190=1,0.005,0))-($B$5*(IF(EnemyInfoCasual!$C190=1,0.005,0))))*PlayerInfo!$B$4)*EnemyInfoCasual!H190,1)</f>
        <v>4.9800000000000004E-2</v>
      </c>
      <c r="I19" s="13">
        <f>MIN((($B$6+(IF(EnemyInfoCasual!$C190=1,0.005,0))-($B$6*(IF(EnemyInfoCasual!$C190=1,0.005,0))))*PlayerInfo!$B$4)*EnemyInfoCasual!H190,1)</f>
        <v>0.40800000000000003</v>
      </c>
      <c r="J19" s="13">
        <f t="shared" si="1"/>
        <v>0.49410400000000004</v>
      </c>
      <c r="K19" s="14">
        <f t="shared" si="2"/>
        <v>0.30784</v>
      </c>
      <c r="L19" s="16">
        <f t="shared" si="3"/>
        <v>16748.596800000003</v>
      </c>
      <c r="M19" s="16">
        <f t="shared" si="4"/>
        <v>26902.886400000003</v>
      </c>
      <c r="N19" s="16">
        <f>EnemyInfoCasual!F190</f>
        <v>7500</v>
      </c>
      <c r="O19" s="16">
        <f>N19*PlayerInfo!$B$10</f>
        <v>7500</v>
      </c>
      <c r="P19" s="16">
        <f>N19*PlayerInfo!$B$10*1.2*EnemyInfoCasual!H190</f>
        <v>9000</v>
      </c>
      <c r="Q19" s="16">
        <f>N19*PlayerInfo!$B$10*1.2*1.5*EnemyInfoCasual!H190</f>
        <v>13500</v>
      </c>
      <c r="R19" s="16">
        <f t="shared" si="5"/>
        <v>8698.08</v>
      </c>
      <c r="S19" s="16">
        <f t="shared" si="6"/>
        <v>19418.88</v>
      </c>
      <c r="T19" s="16">
        <f>EnemyInfoCasual!G190</f>
        <v>3000</v>
      </c>
      <c r="U19" s="16">
        <f>T19*PlayerInfo!$B$11</f>
        <v>3000</v>
      </c>
      <c r="V19" s="16">
        <f>T19*PlayerInfo!$B$11*1.2*EnemyInfoCasual!H190</f>
        <v>3600</v>
      </c>
      <c r="W19" s="16">
        <f>T19*PlayerInfo!$B$11*1.2*1.5*EnemyInfoCasual!H94</f>
        <v>5400</v>
      </c>
      <c r="X19" s="16">
        <f t="shared" si="7"/>
        <v>3479.232</v>
      </c>
      <c r="Y19" s="16">
        <f t="shared" si="8"/>
        <v>7767.5520000000006</v>
      </c>
    </row>
    <row r="20" spans="1:25">
      <c r="A20" s="4" t="s">
        <v>215</v>
      </c>
      <c r="B20">
        <f>EnemyInfoCasual!E191</f>
        <v>10500</v>
      </c>
      <c r="C20">
        <f>(B20+(IF(EnemyInfoCasual!I191=1,PlayerInfo!$B$5,0)))*(PlayerInfo!$B$1)*(EnemyInfoCasual!L191+1)</f>
        <v>17010</v>
      </c>
      <c r="D20">
        <f>(B20+(IF(EnemyInfoCasual!I191=1,PlayerInfo!$B$5,0))+PlayerInfo!$B$6)*(PlayerInfo!$B$1)*(EnemyInfoCasual!L191+1)*EnemyInfoCasual!H191</f>
        <v>17010</v>
      </c>
      <c r="E20">
        <f>(B20+(IF(EnemyInfoCasual!I191=1,PlayerInfo!$B$5,0))+PlayerInfo!$B$6+PlayerInfo!$B$7)*(PlayerInfo!$B$1)*(EnemyInfoCasual!L191+1)*1.2*EnemyInfoCasual!H191</f>
        <v>20412</v>
      </c>
      <c r="F20" s="13">
        <f t="shared" si="0"/>
        <v>7.6923076923076927E-2</v>
      </c>
      <c r="G20" s="13">
        <f>MIN((($B$4+(IF(EnemyInfoCasual!$C191=1,0.05,0))-($B$4*(IF(EnemyInfoCasual!$C191=1,0.05,0))))*PlayerInfo!$B$3)*EnemyInfoCasual!H191,1)</f>
        <v>0.48</v>
      </c>
      <c r="H20" s="13">
        <f>MIN((($B$5+(IF(EnemyInfoCasual!$C191=1,0.005,0))-($B$5*(IF(EnemyInfoCasual!$C191=1,0.005,0))))*PlayerInfo!$B$4)*EnemyInfoCasual!H191,1)</f>
        <v>4.9800000000000004E-2</v>
      </c>
      <c r="I20" s="13">
        <f>MIN((($B$6+(IF(EnemyInfoCasual!$C191=1,0.005,0))-($B$6*(IF(EnemyInfoCasual!$C191=1,0.005,0))))*PlayerInfo!$B$4)*EnemyInfoCasual!H191,1)</f>
        <v>0.40800000000000003</v>
      </c>
      <c r="J20" s="13">
        <f t="shared" si="1"/>
        <v>0.49410400000000004</v>
      </c>
      <c r="K20" s="14">
        <f t="shared" si="2"/>
        <v>0.30784</v>
      </c>
      <c r="L20" s="16">
        <f t="shared" si="3"/>
        <v>17586.02664</v>
      </c>
      <c r="M20" s="16">
        <f t="shared" si="4"/>
        <v>28248.030720000002</v>
      </c>
      <c r="N20" s="16">
        <f>EnemyInfoCasual!F191</f>
        <v>8000</v>
      </c>
      <c r="O20" s="16">
        <f>N20*PlayerInfo!$B$10</f>
        <v>8000</v>
      </c>
      <c r="P20" s="16">
        <f>N20*PlayerInfo!$B$10*1.2*EnemyInfoCasual!H191</f>
        <v>9600</v>
      </c>
      <c r="Q20" s="16">
        <f>N20*PlayerInfo!$B$10*1.2*1.5*EnemyInfoCasual!H191</f>
        <v>14400</v>
      </c>
      <c r="R20" s="16">
        <f t="shared" si="5"/>
        <v>9277.9520000000011</v>
      </c>
      <c r="S20" s="16">
        <f t="shared" si="6"/>
        <v>20713.472000000002</v>
      </c>
      <c r="T20" s="16">
        <f>EnemyInfoCasual!G191</f>
        <v>3000</v>
      </c>
      <c r="U20" s="16">
        <f>T20*PlayerInfo!$B$11</f>
        <v>3000</v>
      </c>
      <c r="V20" s="16">
        <f>T20*PlayerInfo!$B$11*1.2*EnemyInfoCasual!H191</f>
        <v>3600</v>
      </c>
      <c r="W20" s="16">
        <f>T20*PlayerInfo!$B$11*1.2*1.5*EnemyInfoCasual!H95</f>
        <v>5400</v>
      </c>
      <c r="X20" s="16">
        <f t="shared" si="7"/>
        <v>3479.232</v>
      </c>
      <c r="Y20" s="16">
        <f t="shared" si="8"/>
        <v>7767.5520000000006</v>
      </c>
    </row>
    <row r="21" spans="1:25">
      <c r="A21" s="4" t="s">
        <v>216</v>
      </c>
      <c r="B21">
        <f>EnemyInfoCasual!E192</f>
        <v>11000</v>
      </c>
      <c r="C21">
        <f>(B21+(IF(EnemyInfoCasual!I192=1,PlayerInfo!$B$5,0)))*(PlayerInfo!$B$1)*(EnemyInfoCasual!L192+1)</f>
        <v>17820</v>
      </c>
      <c r="D21">
        <f>(B21+(IF(EnemyInfoCasual!I192=1,PlayerInfo!$B$5,0))+PlayerInfo!$B$6)*(PlayerInfo!$B$1)*(EnemyInfoCasual!L192+1)*EnemyInfoCasual!H192</f>
        <v>17820</v>
      </c>
      <c r="E21">
        <f>(B21+(IF(EnemyInfoCasual!I192=1,PlayerInfo!$B$5,0))+PlayerInfo!$B$6+PlayerInfo!$B$7)*(PlayerInfo!$B$1)*(EnemyInfoCasual!L192+1)*1.2*EnemyInfoCasual!H192</f>
        <v>21384</v>
      </c>
      <c r="F21" s="13">
        <f t="shared" si="0"/>
        <v>7.6923076923076927E-2</v>
      </c>
      <c r="G21" s="13">
        <f>MIN((($B$4+(IF(EnemyInfoCasual!$C192=1,0.05,0))-($B$4*(IF(EnemyInfoCasual!$C192=1,0.05,0))))*PlayerInfo!$B$3)*EnemyInfoCasual!H192,1)</f>
        <v>0.48</v>
      </c>
      <c r="H21" s="13">
        <f>MIN((($B$5+(IF(EnemyInfoCasual!$C192=1,0.005,0))-($B$5*(IF(EnemyInfoCasual!$C192=1,0.005,0))))*PlayerInfo!$B$4)*EnemyInfoCasual!H192,1)</f>
        <v>4.9800000000000004E-2</v>
      </c>
      <c r="I21" s="13">
        <f>MIN((($B$6+(IF(EnemyInfoCasual!$C192=1,0.005,0))-($B$6*(IF(EnemyInfoCasual!$C192=1,0.005,0))))*PlayerInfo!$B$4)*EnemyInfoCasual!H192,1)</f>
        <v>0.40800000000000003</v>
      </c>
      <c r="J21" s="13">
        <f t="shared" si="1"/>
        <v>0.49410400000000004</v>
      </c>
      <c r="K21" s="14">
        <f t="shared" si="2"/>
        <v>0.30784</v>
      </c>
      <c r="L21" s="16">
        <f t="shared" si="3"/>
        <v>18423.456480000004</v>
      </c>
      <c r="M21" s="16">
        <f t="shared" si="4"/>
        <v>29593.175040000002</v>
      </c>
      <c r="N21" s="16">
        <f>EnemyInfoCasual!F192</f>
        <v>8500</v>
      </c>
      <c r="O21" s="16">
        <f>N21*PlayerInfo!$B$10</f>
        <v>8500</v>
      </c>
      <c r="P21" s="16">
        <f>N21*PlayerInfo!$B$10*1.2*EnemyInfoCasual!H192</f>
        <v>10200</v>
      </c>
      <c r="Q21" s="16">
        <f>N21*PlayerInfo!$B$10*1.2*1.5*EnemyInfoCasual!H192</f>
        <v>15300</v>
      </c>
      <c r="R21" s="16">
        <f t="shared" si="5"/>
        <v>9857.8240000000005</v>
      </c>
      <c r="S21" s="16">
        <f t="shared" si="6"/>
        <v>22008.064000000002</v>
      </c>
      <c r="T21" s="16">
        <f>EnemyInfoCasual!G192</f>
        <v>3000</v>
      </c>
      <c r="U21" s="16">
        <f>T21*PlayerInfo!$B$11</f>
        <v>3000</v>
      </c>
      <c r="V21" s="16">
        <f>T21*PlayerInfo!$B$11*1.2*EnemyInfoCasual!H192</f>
        <v>3600</v>
      </c>
      <c r="W21" s="16">
        <f>T21*PlayerInfo!$B$11*1.2*1.5*EnemyInfoCasual!H96</f>
        <v>5400</v>
      </c>
      <c r="X21" s="16">
        <f t="shared" si="7"/>
        <v>3479.232</v>
      </c>
      <c r="Y21" s="16">
        <f t="shared" si="8"/>
        <v>7767.5520000000006</v>
      </c>
    </row>
    <row r="22" spans="1:25">
      <c r="A22" s="4" t="s">
        <v>217</v>
      </c>
      <c r="B22">
        <f>EnemyInfoCasual!E193</f>
        <v>11500</v>
      </c>
      <c r="C22">
        <f>(B22+(IF(EnemyInfoCasual!I193=1,PlayerInfo!$B$5,0)))*(PlayerInfo!$B$1)*(EnemyInfoCasual!L193+1)</f>
        <v>18630</v>
      </c>
      <c r="D22">
        <f>(B22+(IF(EnemyInfoCasual!I193=1,PlayerInfo!$B$5,0))+PlayerInfo!$B$6)*(PlayerInfo!$B$1)*(EnemyInfoCasual!L193+1)*EnemyInfoCasual!H193</f>
        <v>18630</v>
      </c>
      <c r="E22">
        <f>(B22+(IF(EnemyInfoCasual!I193=1,PlayerInfo!$B$5,0))+PlayerInfo!$B$6+PlayerInfo!$B$7)*(PlayerInfo!$B$1)*(EnemyInfoCasual!L193+1)*1.2*EnemyInfoCasual!H193</f>
        <v>22356</v>
      </c>
      <c r="F22" s="13">
        <f t="shared" si="0"/>
        <v>7.6923076923076927E-2</v>
      </c>
      <c r="G22" s="13">
        <f>MIN((($B$4+(IF(EnemyInfoCasual!$C193=1,0.05,0))-($B$4*(IF(EnemyInfoCasual!$C193=1,0.05,0))))*PlayerInfo!$B$3)*EnemyInfoCasual!H193,1)</f>
        <v>0.48</v>
      </c>
      <c r="H22" s="13">
        <f>MIN((($B$5+(IF(EnemyInfoCasual!$C193=1,0.005,0))-($B$5*(IF(EnemyInfoCasual!$C193=1,0.005,0))))*PlayerInfo!$B$4)*EnemyInfoCasual!H193,1)</f>
        <v>4.9800000000000004E-2</v>
      </c>
      <c r="I22" s="13">
        <f>MIN((($B$6+(IF(EnemyInfoCasual!$C193=1,0.005,0))-($B$6*(IF(EnemyInfoCasual!$C193=1,0.005,0))))*PlayerInfo!$B$4)*EnemyInfoCasual!H193,1)</f>
        <v>0.40800000000000003</v>
      </c>
      <c r="J22" s="13">
        <f t="shared" si="1"/>
        <v>0.49410400000000004</v>
      </c>
      <c r="K22" s="14">
        <f t="shared" si="2"/>
        <v>0.30784</v>
      </c>
      <c r="L22" s="16">
        <f t="shared" si="3"/>
        <v>19260.886320000001</v>
      </c>
      <c r="M22" s="16">
        <f t="shared" si="4"/>
        <v>30938.319360000001</v>
      </c>
      <c r="N22" s="16">
        <f>EnemyInfoCasual!F193</f>
        <v>9000</v>
      </c>
      <c r="O22" s="16">
        <f>N22*PlayerInfo!$B$10</f>
        <v>9000</v>
      </c>
      <c r="P22" s="16">
        <f>N22*PlayerInfo!$B$10*1.2*EnemyInfoCasual!H193</f>
        <v>10800</v>
      </c>
      <c r="Q22" s="16">
        <f>N22*PlayerInfo!$B$10*1.2*1.5*EnemyInfoCasual!H193</f>
        <v>16200</v>
      </c>
      <c r="R22" s="16">
        <f t="shared" si="5"/>
        <v>10437.696000000002</v>
      </c>
      <c r="S22" s="16">
        <f t="shared" si="6"/>
        <v>23302.656000000003</v>
      </c>
      <c r="T22" s="16">
        <f>EnemyInfoCasual!G193</f>
        <v>3000</v>
      </c>
      <c r="U22" s="16">
        <f>T22*PlayerInfo!$B$11</f>
        <v>3000</v>
      </c>
      <c r="V22" s="16">
        <f>T22*PlayerInfo!$B$11*1.2*EnemyInfoCasual!H193</f>
        <v>3600</v>
      </c>
      <c r="W22" s="16">
        <f>T22*PlayerInfo!$B$11*1.2*1.5*EnemyInfoCasual!H97</f>
        <v>5400</v>
      </c>
      <c r="X22" s="16">
        <f t="shared" si="7"/>
        <v>3479.232</v>
      </c>
      <c r="Y22" s="16">
        <f t="shared" si="8"/>
        <v>7767.5520000000006</v>
      </c>
    </row>
    <row r="23" spans="1:25">
      <c r="A23" s="4" t="s">
        <v>219</v>
      </c>
      <c r="B23">
        <f>EnemyInfoCasual!E194</f>
        <v>12000</v>
      </c>
      <c r="C23">
        <f>(B23+(IF(EnemyInfoCasual!I194=1,PlayerInfo!$B$5,0)))*(PlayerInfo!$B$1)*(EnemyInfoCasual!L194+1)</f>
        <v>19440</v>
      </c>
      <c r="D23">
        <f>(B23+(IF(EnemyInfoCasual!I194=1,PlayerInfo!$B$5,0))+PlayerInfo!$B$6)*(PlayerInfo!$B$1)*(EnemyInfoCasual!L194+1)*EnemyInfoCasual!H194</f>
        <v>19440</v>
      </c>
      <c r="E23">
        <f>(B23+(IF(EnemyInfoCasual!I194=1,PlayerInfo!$B$5,0))+PlayerInfo!$B$6+PlayerInfo!$B$7)*(PlayerInfo!$B$1)*(EnemyInfoCasual!L194+1)*1.2*EnemyInfoCasual!H194</f>
        <v>23328</v>
      </c>
      <c r="F23" s="13">
        <f t="shared" si="0"/>
        <v>7.6923076923076927E-2</v>
      </c>
      <c r="G23" s="13">
        <f>MIN((($B$4+(IF(EnemyInfoCasual!$C194=1,0.05,0))-($B$4*(IF(EnemyInfoCasual!$C194=1,0.05,0))))*PlayerInfo!$B$3)*EnemyInfoCasual!H194,1)</f>
        <v>0.48</v>
      </c>
      <c r="H23" s="13">
        <f>MIN((($B$5+(IF(EnemyInfoCasual!$C194=1,0.005,0))-($B$5*(IF(EnemyInfoCasual!$C194=1,0.005,0))))*PlayerInfo!$B$4)*EnemyInfoCasual!H194,1)</f>
        <v>4.9800000000000004E-2</v>
      </c>
      <c r="I23" s="13">
        <f>MIN((($B$6+(IF(EnemyInfoCasual!$C194=1,0.005,0))-($B$6*(IF(EnemyInfoCasual!$C194=1,0.005,0))))*PlayerInfo!$B$4)*EnemyInfoCasual!H194,1)</f>
        <v>0.40800000000000003</v>
      </c>
      <c r="J23" s="13">
        <f t="shared" si="1"/>
        <v>0.49410400000000004</v>
      </c>
      <c r="K23" s="14">
        <f t="shared" si="2"/>
        <v>0.30784</v>
      </c>
      <c r="L23" s="16">
        <f t="shared" si="3"/>
        <v>20098.316160000002</v>
      </c>
      <c r="M23" s="16">
        <f t="shared" si="4"/>
        <v>32283.463680000001</v>
      </c>
      <c r="N23" s="16">
        <f>EnemyInfoCasual!F194</f>
        <v>9500</v>
      </c>
      <c r="O23" s="16">
        <f>N23*PlayerInfo!$B$10</f>
        <v>9500</v>
      </c>
      <c r="P23" s="16">
        <f>N23*PlayerInfo!$B$10*1.2*EnemyInfoCasual!H194</f>
        <v>11400</v>
      </c>
      <c r="Q23" s="16">
        <f>N23*PlayerInfo!$B$10*1.2*1.5*EnemyInfoCasual!H194</f>
        <v>17100</v>
      </c>
      <c r="R23" s="16">
        <f t="shared" si="5"/>
        <v>11017.568000000001</v>
      </c>
      <c r="S23" s="16">
        <f t="shared" si="6"/>
        <v>24597.248</v>
      </c>
      <c r="T23" s="16">
        <f>EnemyInfoCasual!G194</f>
        <v>3000</v>
      </c>
      <c r="U23" s="16">
        <f>T23*PlayerInfo!$B$11</f>
        <v>3000</v>
      </c>
      <c r="V23" s="16">
        <f>T23*PlayerInfo!$B$11*1.2*EnemyInfoCasual!H194</f>
        <v>3600</v>
      </c>
      <c r="W23" s="16">
        <f>T23*PlayerInfo!$B$11*1.2*1.5*EnemyInfoCasual!H98</f>
        <v>5400</v>
      </c>
      <c r="X23" s="16">
        <f t="shared" si="7"/>
        <v>3479.232</v>
      </c>
      <c r="Y23" s="16">
        <f t="shared" si="8"/>
        <v>7767.5520000000006</v>
      </c>
    </row>
    <row r="24" spans="1:25">
      <c r="A24" s="4" t="s">
        <v>222</v>
      </c>
      <c r="B24">
        <f>EnemyInfoCasual!E195</f>
        <v>12500</v>
      </c>
      <c r="C24">
        <f>(B24+(IF(EnemyInfoCasual!I195=1,PlayerInfo!$B$5,0)))*(PlayerInfo!$B$1)*(EnemyInfoCasual!L195+1)</f>
        <v>20250</v>
      </c>
      <c r="D24">
        <f>(B24+(IF(EnemyInfoCasual!I195=1,PlayerInfo!$B$5,0))+PlayerInfo!$B$6)*(PlayerInfo!$B$1)*(EnemyInfoCasual!L195+1)*EnemyInfoCasual!H195</f>
        <v>20250</v>
      </c>
      <c r="E24">
        <f>(B24+(IF(EnemyInfoCasual!I195=1,PlayerInfo!$B$5,0))+PlayerInfo!$B$6+PlayerInfo!$B$7)*(PlayerInfo!$B$1)*(EnemyInfoCasual!L195+1)*1.2*EnemyInfoCasual!H195</f>
        <v>24300</v>
      </c>
      <c r="F24" s="13">
        <f t="shared" si="0"/>
        <v>7.6923076923076927E-2</v>
      </c>
      <c r="G24" s="13">
        <f>MIN((($B$4+(IF(EnemyInfoCasual!$C195=1,0.05,0))-($B$4*(IF(EnemyInfoCasual!$C195=1,0.05,0))))*PlayerInfo!$B$3)*EnemyInfoCasual!H195,1)</f>
        <v>0.48</v>
      </c>
      <c r="H24" s="13">
        <f>MIN((($B$5+(IF(EnemyInfoCasual!$C195=1,0.005,0))-($B$5*(IF(EnemyInfoCasual!$C195=1,0.005,0))))*PlayerInfo!$B$4)*EnemyInfoCasual!H195,1)</f>
        <v>4.9800000000000004E-2</v>
      </c>
      <c r="I24" s="13">
        <f>MIN((($B$6+(IF(EnemyInfoCasual!$C195=1,0.005,0))-($B$6*(IF(EnemyInfoCasual!$C195=1,0.005,0))))*PlayerInfo!$B$4)*EnemyInfoCasual!H195,1)</f>
        <v>0.40800000000000003</v>
      </c>
      <c r="J24" s="13">
        <f t="shared" si="1"/>
        <v>0.49410400000000004</v>
      </c>
      <c r="K24" s="14">
        <f t="shared" si="2"/>
        <v>0.30784</v>
      </c>
      <c r="L24" s="16">
        <f t="shared" si="3"/>
        <v>20935.745999999999</v>
      </c>
      <c r="M24" s="16">
        <f t="shared" si="4"/>
        <v>33628.608000000007</v>
      </c>
      <c r="N24" s="16">
        <f>EnemyInfoCasual!F195</f>
        <v>10000</v>
      </c>
      <c r="O24" s="16">
        <f>N24*PlayerInfo!$B$10</f>
        <v>10000</v>
      </c>
      <c r="P24" s="16">
        <f>N24*PlayerInfo!$B$10*1.2*EnemyInfoCasual!H195</f>
        <v>12000</v>
      </c>
      <c r="Q24" s="16">
        <f>N24*PlayerInfo!$B$10*1.2*1.5*EnemyInfoCasual!H195</f>
        <v>18000</v>
      </c>
      <c r="R24" s="16">
        <f t="shared" si="5"/>
        <v>11597.44</v>
      </c>
      <c r="S24" s="16">
        <f t="shared" si="6"/>
        <v>25891.840000000004</v>
      </c>
      <c r="T24" s="16">
        <f>EnemyInfoCasual!G195</f>
        <v>3000</v>
      </c>
      <c r="U24" s="16">
        <f>T24*PlayerInfo!$B$11</f>
        <v>3000</v>
      </c>
      <c r="V24" s="16">
        <f>T24*PlayerInfo!$B$11*1.2*EnemyInfoCasual!H195</f>
        <v>3600</v>
      </c>
      <c r="W24" s="16">
        <f>T24*PlayerInfo!$B$11*1.2*1.5*EnemyInfoCasual!H99</f>
        <v>5400</v>
      </c>
      <c r="X24" s="16">
        <f t="shared" si="7"/>
        <v>3479.232</v>
      </c>
      <c r="Y24" s="16">
        <f t="shared" si="8"/>
        <v>7767.5520000000006</v>
      </c>
    </row>
    <row r="25" spans="1:25">
      <c r="A25" s="4" t="s">
        <v>224</v>
      </c>
      <c r="B25">
        <f>EnemyInfoCasual!E196</f>
        <v>30000</v>
      </c>
      <c r="C25">
        <f>(B25+(IF(EnemyInfoCasual!I196=1,PlayerInfo!$B$5,0)))*(PlayerInfo!$B$1)*(EnemyInfoCasual!L196+1)</f>
        <v>48600</v>
      </c>
      <c r="D25">
        <f>(B25+(IF(EnemyInfoCasual!I196=1,PlayerInfo!$B$5,0))+PlayerInfo!$B$6)*(PlayerInfo!$B$1)*(EnemyInfoCasual!L196+1)*EnemyInfoCasual!H196</f>
        <v>48600</v>
      </c>
      <c r="E25">
        <f>(B25+(IF(EnemyInfoCasual!I196=1,PlayerInfo!$B$5,0))+PlayerInfo!$B$6+PlayerInfo!$B$7)*(PlayerInfo!$B$1)*(EnemyInfoCasual!L196+1)*1.2*EnemyInfoCasual!H196</f>
        <v>58320</v>
      </c>
      <c r="F25" s="13">
        <f t="shared" si="0"/>
        <v>7.6923076923076927E-2</v>
      </c>
      <c r="G25" s="13">
        <f>MIN((($B$4+(IF(EnemyInfoCasual!$C196=1,0.05,0))-($B$4*(IF(EnemyInfoCasual!$C196=1,0.05,0))))*PlayerInfo!$B$3)*EnemyInfoCasual!H196,1)</f>
        <v>0.48</v>
      </c>
      <c r="H25" s="13">
        <f>MIN((($B$5+(IF(EnemyInfoCasual!$C196=1,0.005,0))-($B$5*(IF(EnemyInfoCasual!$C196=1,0.005,0))))*PlayerInfo!$B$4)*EnemyInfoCasual!H196,1)</f>
        <v>4.9800000000000004E-2</v>
      </c>
      <c r="I25" s="13">
        <f>MIN((($B$6+(IF(EnemyInfoCasual!$C196=1,0.005,0))-($B$6*(IF(EnemyInfoCasual!$C196=1,0.005,0))))*PlayerInfo!$B$4)*EnemyInfoCasual!H196,1)</f>
        <v>0.40800000000000003</v>
      </c>
      <c r="J25" s="13">
        <f t="shared" si="1"/>
        <v>0.49410400000000004</v>
      </c>
      <c r="K25" s="14">
        <f t="shared" si="2"/>
        <v>0.30784</v>
      </c>
      <c r="L25" s="16">
        <f t="shared" si="3"/>
        <v>50245.790400000005</v>
      </c>
      <c r="M25" s="16">
        <f t="shared" si="4"/>
        <v>80708.659200000009</v>
      </c>
      <c r="N25" s="16">
        <f>EnemyInfoCasual!F196</f>
        <v>37500</v>
      </c>
      <c r="O25" s="16">
        <f>N25*PlayerInfo!$B$10</f>
        <v>37500</v>
      </c>
      <c r="P25" s="16">
        <f>N25*PlayerInfo!$B$10*1.2*EnemyInfoCasual!H196</f>
        <v>45000</v>
      </c>
      <c r="Q25" s="16">
        <f>N25*PlayerInfo!$B$10*1.2*1.5*EnemyInfoCasual!H196</f>
        <v>67500</v>
      </c>
      <c r="R25" s="16">
        <f t="shared" si="5"/>
        <v>43490.400000000001</v>
      </c>
      <c r="S25" s="16">
        <f t="shared" si="6"/>
        <v>97094.400000000009</v>
      </c>
      <c r="T25" s="16">
        <f>EnemyInfoCasual!G196</f>
        <v>10000</v>
      </c>
      <c r="U25" s="16">
        <f>T25*PlayerInfo!$B$11</f>
        <v>10000</v>
      </c>
      <c r="V25" s="16">
        <f>T25*PlayerInfo!$B$11*1.2*EnemyInfoCasual!H196</f>
        <v>12000</v>
      </c>
      <c r="W25" s="16">
        <f>T25*PlayerInfo!$B$11*1.2*1.5*EnemyInfoCasual!H100</f>
        <v>18000</v>
      </c>
      <c r="X25" s="16">
        <f t="shared" si="7"/>
        <v>11597.44</v>
      </c>
      <c r="Y25" s="16">
        <f t="shared" si="8"/>
        <v>25891.840000000004</v>
      </c>
    </row>
    <row r="26" spans="1:25">
      <c r="F26" s="13"/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6"/>
    </row>
    <row r="27" spans="1:25"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</row>
    <row r="28" spans="1:25">
      <c r="A28" t="s">
        <v>686</v>
      </c>
      <c r="B28" t="s">
        <v>10</v>
      </c>
      <c r="C28" t="s">
        <v>671</v>
      </c>
      <c r="D28" t="s">
        <v>672</v>
      </c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</row>
    <row r="29" spans="1:25">
      <c r="A29" t="s">
        <v>598</v>
      </c>
      <c r="B29" s="17">
        <f>SUMPRODUCT(F$13:F25,L$13:L25)</f>
        <v>16941.849840000003</v>
      </c>
      <c r="C29" s="17">
        <f>SUMPRODUCT($F$13:$F25,R$13:R25)</f>
        <v>9955.9561846153865</v>
      </c>
      <c r="D29" s="17">
        <f>SUMPRODUCT($F$13:$F25,X$13:X25)</f>
        <v>3122.3876923076923</v>
      </c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</row>
    <row r="30" spans="1:25">
      <c r="A30" t="s">
        <v>599</v>
      </c>
      <c r="B30" s="17">
        <f>B29*1.25</f>
        <v>21177.312300000005</v>
      </c>
      <c r="C30" s="17">
        <f>C29*1.25</f>
        <v>12444.945230769234</v>
      </c>
      <c r="D30" s="17">
        <f>D29*1.5</f>
        <v>4683.581538461538</v>
      </c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</row>
    <row r="31" spans="1:25">
      <c r="A31" t="s">
        <v>600</v>
      </c>
      <c r="B31" s="17">
        <f>SUMPRODUCT(F$13:F25,M$13:M25)</f>
        <v>27213.304320000007</v>
      </c>
      <c r="C31" s="17">
        <f>SUMPRODUCT($F$13:$F25,S$13:S25)</f>
        <v>22227.148800000003</v>
      </c>
      <c r="D31" s="17">
        <f>SUMPRODUCT($F$13:$F25,Y$13:Y25)</f>
        <v>6970.880000000001</v>
      </c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</row>
    <row r="32" spans="1:25">
      <c r="A32" s="12" t="s">
        <v>601</v>
      </c>
      <c r="B32" s="17">
        <f>B31*1.25</f>
        <v>34016.630400000009</v>
      </c>
      <c r="C32" s="17">
        <f>C31*1.25</f>
        <v>27783.936000000002</v>
      </c>
      <c r="D32" s="17">
        <f>D31*1.5</f>
        <v>10456.320000000002</v>
      </c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</row>
    <row r="33" spans="1:25">
      <c r="A33" s="12"/>
      <c r="B33" s="17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</row>
    <row r="34" spans="1:25">
      <c r="A34" s="12" t="s">
        <v>687</v>
      </c>
      <c r="B34" s="17" t="s">
        <v>10</v>
      </c>
      <c r="C34" t="s">
        <v>671</v>
      </c>
      <c r="D34" t="s">
        <v>672</v>
      </c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</row>
    <row r="35" spans="1:25">
      <c r="A35" t="s">
        <v>598</v>
      </c>
      <c r="B35" s="17">
        <f>B29*$C$9</f>
        <v>20330219.808000002</v>
      </c>
      <c r="C35" s="17">
        <f t="shared" ref="C35:D38" si="9">C29*$C$9</f>
        <v>11947147.421538465</v>
      </c>
      <c r="D35" s="17">
        <f t="shared" si="9"/>
        <v>3746865.230769231</v>
      </c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</row>
    <row r="36" spans="1:25">
      <c r="A36" t="s">
        <v>599</v>
      </c>
      <c r="B36" s="17">
        <f>B30*$C$9</f>
        <v>25412774.760000005</v>
      </c>
      <c r="C36" s="17">
        <f t="shared" si="9"/>
        <v>14933934.276923081</v>
      </c>
      <c r="D36" s="17">
        <f t="shared" si="9"/>
        <v>5620297.846153846</v>
      </c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</row>
    <row r="37" spans="1:25">
      <c r="A37" t="s">
        <v>600</v>
      </c>
      <c r="B37" s="17">
        <f>B31*$C$10</f>
        <v>52249544.294400014</v>
      </c>
      <c r="C37" s="17">
        <f t="shared" si="9"/>
        <v>26672578.560000002</v>
      </c>
      <c r="D37" s="17">
        <f t="shared" si="9"/>
        <v>8365056.0000000009</v>
      </c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</row>
    <row r="38" spans="1:25">
      <c r="A38" s="12" t="s">
        <v>601</v>
      </c>
      <c r="B38" s="17">
        <f>B32*$C$10</f>
        <v>65311930.368000016</v>
      </c>
      <c r="C38" s="17">
        <f t="shared" si="9"/>
        <v>33340723.200000003</v>
      </c>
      <c r="D38" s="17">
        <f t="shared" si="9"/>
        <v>12547584.000000002</v>
      </c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</row>
    <row r="39" spans="1:25">
      <c r="A39" s="12"/>
    </row>
    <row r="40" spans="1:25">
      <c r="A40" s="4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3"/>
  <sheetViews>
    <sheetView workbookViewId="0">
      <pane xSplit="1" topLeftCell="B1" activePane="topRight" state="frozen"/>
      <selection pane="topRight" activeCell="Y12" sqref="Y12"/>
    </sheetView>
  </sheetViews>
  <sheetFormatPr baseColWidth="10" defaultRowHeight="15" x14ac:dyDescent="0"/>
  <cols>
    <col min="1" max="1" width="20.6640625" bestFit="1" customWidth="1"/>
    <col min="2" max="4" width="12.83203125" bestFit="1" customWidth="1"/>
    <col min="5" max="5" width="8.1640625" bestFit="1" customWidth="1"/>
    <col min="6" max="6" width="8.5" bestFit="1" customWidth="1"/>
    <col min="7" max="7" width="9.1640625" bestFit="1" customWidth="1"/>
    <col min="8" max="8" width="8.6640625" bestFit="1" customWidth="1"/>
    <col min="9" max="9" width="13.83203125" bestFit="1" customWidth="1"/>
    <col min="10" max="10" width="11.5" bestFit="1" customWidth="1"/>
    <col min="11" max="11" width="16.6640625" bestFit="1" customWidth="1"/>
    <col min="12" max="12" width="12.1640625" bestFit="1" customWidth="1"/>
    <col min="13" max="13" width="16.33203125" bestFit="1" customWidth="1"/>
    <col min="14" max="14" width="9.1640625" bestFit="1" customWidth="1"/>
    <col min="15" max="15" width="12.5" bestFit="1" customWidth="1"/>
    <col min="16" max="16" width="9" bestFit="1" customWidth="1"/>
    <col min="17" max="17" width="8.6640625" bestFit="1" customWidth="1"/>
    <col min="18" max="18" width="12" bestFit="1" customWidth="1"/>
    <col min="19" max="19" width="17.1640625" bestFit="1" customWidth="1"/>
    <col min="20" max="20" width="9.33203125" bestFit="1" customWidth="1"/>
    <col min="21" max="21" width="12.6640625" bestFit="1" customWidth="1"/>
    <col min="22" max="22" width="9.1640625" bestFit="1" customWidth="1"/>
    <col min="23" max="23" width="8.83203125" bestFit="1" customWidth="1"/>
    <col min="24" max="24" width="12.1640625" bestFit="1" customWidth="1"/>
    <col min="25" max="25" width="17.1640625" bestFit="1" customWidth="1"/>
    <col min="26" max="26" width="6" bestFit="1" customWidth="1"/>
  </cols>
  <sheetData>
    <row r="1" spans="1:26">
      <c r="B1" t="s">
        <v>580</v>
      </c>
      <c r="C1" t="s">
        <v>581</v>
      </c>
    </row>
    <row r="2" spans="1:26">
      <c r="A2" t="s">
        <v>571</v>
      </c>
      <c r="B2">
        <v>2.5</v>
      </c>
      <c r="C2">
        <f>B2/PlayerInfo!B2</f>
        <v>2.5</v>
      </c>
      <c r="E2" s="11"/>
    </row>
    <row r="3" spans="1:26">
      <c r="A3" t="s">
        <v>639</v>
      </c>
      <c r="B3">
        <f>B2/1.6</f>
        <v>1.5625</v>
      </c>
      <c r="C3">
        <f>B2/(PlayerInfo!B2+PlayerInfo!B9)</f>
        <v>1.5625</v>
      </c>
      <c r="E3" s="11"/>
    </row>
    <row r="4" spans="1:26">
      <c r="A4" t="s">
        <v>562</v>
      </c>
      <c r="B4" s="13">
        <v>0.05</v>
      </c>
      <c r="C4" s="13">
        <f>MIN(B4*PlayerInfo!B3,1)</f>
        <v>0.1</v>
      </c>
    </row>
    <row r="5" spans="1:26">
      <c r="A5" t="s">
        <v>563</v>
      </c>
      <c r="B5" s="13">
        <v>2E-3</v>
      </c>
      <c r="C5" s="13">
        <f>MIN(B5*PlayerInfo!B4,1)</f>
        <v>4.0000000000000001E-3</v>
      </c>
    </row>
    <row r="6" spans="1:26">
      <c r="A6" t="s">
        <v>572</v>
      </c>
      <c r="B6" s="13">
        <v>0.02</v>
      </c>
      <c r="C6" s="13">
        <f>MIN(B6*PlayerInfo!B4,1)</f>
        <v>0.04</v>
      </c>
    </row>
    <row r="7" spans="1:26">
      <c r="A7" t="s">
        <v>579</v>
      </c>
      <c r="B7" s="15">
        <f>(1*(1-B4)*(1-B5))</f>
        <v>0.94809999999999994</v>
      </c>
      <c r="C7" s="15">
        <f>(1*(1-C4)*(1-C5))</f>
        <v>0.89639999999999997</v>
      </c>
    </row>
    <row r="8" spans="1:26">
      <c r="A8" t="s">
        <v>582</v>
      </c>
      <c r="B8" s="15">
        <f>(1*(1-B4)*(1-B6))</f>
        <v>0.93099999999999994</v>
      </c>
      <c r="C8" s="15">
        <f>(1*(1-C4)*(1-C6))</f>
        <v>0.86399999999999999</v>
      </c>
    </row>
    <row r="9" spans="1:26">
      <c r="A9" t="s">
        <v>597</v>
      </c>
      <c r="B9">
        <f>PlayerInfo!$B$8/B2</f>
        <v>1440</v>
      </c>
      <c r="C9">
        <f>PlayerInfo!$B$8/C2</f>
        <v>1440</v>
      </c>
    </row>
    <row r="10" spans="1:26">
      <c r="A10" t="s">
        <v>638</v>
      </c>
      <c r="B10">
        <f>PlayerInfo!$B$8/B3</f>
        <v>2304</v>
      </c>
      <c r="C10">
        <f>PlayerInfo!$B$8/C3</f>
        <v>2304</v>
      </c>
    </row>
    <row r="12" spans="1:26">
      <c r="A12" t="s">
        <v>568</v>
      </c>
      <c r="B12" t="s">
        <v>569</v>
      </c>
      <c r="C12" t="s">
        <v>573</v>
      </c>
      <c r="D12" t="s">
        <v>575</v>
      </c>
      <c r="E12" t="s">
        <v>574</v>
      </c>
      <c r="F12" t="s">
        <v>570</v>
      </c>
      <c r="G12" t="s">
        <v>562</v>
      </c>
      <c r="H12" t="s">
        <v>563</v>
      </c>
      <c r="I12" t="s">
        <v>572</v>
      </c>
      <c r="J12" t="s">
        <v>579</v>
      </c>
      <c r="K12" t="s">
        <v>582</v>
      </c>
      <c r="L12" t="s">
        <v>583</v>
      </c>
      <c r="M12" t="s">
        <v>584</v>
      </c>
      <c r="N12" t="s">
        <v>673</v>
      </c>
      <c r="O12" t="s">
        <v>676</v>
      </c>
      <c r="P12" t="s">
        <v>677</v>
      </c>
      <c r="Q12" t="s">
        <v>678</v>
      </c>
      <c r="R12" t="s">
        <v>679</v>
      </c>
      <c r="S12" t="s">
        <v>680</v>
      </c>
      <c r="T12" t="s">
        <v>681</v>
      </c>
      <c r="U12" t="s">
        <v>682</v>
      </c>
      <c r="V12" t="s">
        <v>683</v>
      </c>
      <c r="W12" t="s">
        <v>684</v>
      </c>
      <c r="X12" t="s">
        <v>685</v>
      </c>
      <c r="Y12" t="s">
        <v>690</v>
      </c>
      <c r="Z12" t="s">
        <v>585</v>
      </c>
    </row>
    <row r="13" spans="1:26">
      <c r="A13" s="4" t="s">
        <v>220</v>
      </c>
      <c r="B13" s="8">
        <f>EnemyInfoCasual!E197</f>
        <v>7000</v>
      </c>
      <c r="C13" s="8">
        <f>(B13+(IF(EnemyInfoCasual!I197=1,PlayerInfo!$B$5,0)))*(PlayerInfo!$B$1)*(EnemyInfoCasual!L197+1)</f>
        <v>11340</v>
      </c>
      <c r="D13" s="8">
        <f>(B13+(IF(EnemyInfoCasual!I197=1,PlayerInfo!$B$5,0))+PlayerInfo!$B$6)*(PlayerInfo!$B$1)*(EnemyInfoCasual!L197+1)*EnemyInfoCasual!H197</f>
        <v>11340</v>
      </c>
      <c r="E13" s="8">
        <f>(B13+(IF(EnemyInfoCasual!I197=1,PlayerInfo!$B$5,0))+PlayerInfo!$B$6+PlayerInfo!$B$7)*(PlayerInfo!$B$1)*(EnemyInfoCasual!L197+1)*1.2*EnemyInfoCasual!H197</f>
        <v>13608</v>
      </c>
      <c r="F13" s="13">
        <f>1/26</f>
        <v>3.8461538461538464E-2</v>
      </c>
      <c r="G13" s="13">
        <f>MIN((($B$4+(IF(EnemyInfoCasual!$C197=1,0.05,0))-($B$4*(IF(EnemyInfoCasual!$C197=1,0.05,0))))*PlayerInfo!$B$3)*EnemyInfoCasual!H197,1)</f>
        <v>0.19500000000000001</v>
      </c>
      <c r="H13" s="13">
        <f>MIN((($B$5+(IF(EnemyInfoCasual!$C197=1,0.005,0))-($B$5*(IF(EnemyInfoCasual!$C197=1,0.005,0))))*PlayerInfo!$B$4)*EnemyInfoCasual!H197,1)</f>
        <v>1.3980000000000001E-2</v>
      </c>
      <c r="I13" s="13">
        <f>MIN((($B$6+(IF(EnemyInfoCasual!$C197=1,0.005,0))-($B$6*(IF(EnemyInfoCasual!$C197=1,0.005,0))))*PlayerInfo!$B$4)*EnemyInfoCasual!H197,1)</f>
        <v>4.9800000000000004E-2</v>
      </c>
      <c r="J13" s="13">
        <f>(1*(1-G13)*(1-H13))</f>
        <v>0.7937460999999999</v>
      </c>
      <c r="K13" s="14">
        <f>(1*(1-G13)*(1-I13))</f>
        <v>0.76491100000000001</v>
      </c>
      <c r="L13" s="8">
        <f>(J13*C13)+(G13*D13)+(H13*E13)</f>
        <v>11402.620613999998</v>
      </c>
      <c r="M13" s="8">
        <f>((K13*C13)+(G13*D13)+(I13*E13))*1.3</f>
        <v>15031.989882</v>
      </c>
      <c r="N13" s="16">
        <f>EnemyInfoCasual!F197</f>
        <v>2000</v>
      </c>
      <c r="O13" s="16">
        <f>N13*PlayerInfo!$B$10</f>
        <v>2000</v>
      </c>
      <c r="P13" s="16">
        <f>N13*PlayerInfo!$B$10*1.2*EnemyInfoCasual!H197</f>
        <v>2400</v>
      </c>
      <c r="Q13" s="16">
        <f>N13*PlayerInfo!$B$10*1.2*1.5*EnemyInfoCasual!H197</f>
        <v>3600</v>
      </c>
      <c r="R13" s="16">
        <f>(J13*O13)+(G13*P13)+(H13*Q13)</f>
        <v>2105.8201999999997</v>
      </c>
      <c r="S13" s="16">
        <f>((K13*O13)+(G13*P13)+(I13*Q13))*1.6</f>
        <v>3483.3632000000007</v>
      </c>
      <c r="T13" s="16">
        <f>EnemyInfoCasual!G197</f>
        <v>3400</v>
      </c>
      <c r="U13" s="16">
        <f>T13*PlayerInfo!$B$11</f>
        <v>3400</v>
      </c>
      <c r="V13" s="16">
        <f>T13*PlayerInfo!$B$11*1.2*EnemyInfoCasual!H197</f>
        <v>4080</v>
      </c>
      <c r="W13" s="16">
        <f>T13*PlayerInfo!$B$11*1.2*1.5*EnemyInfoCasual!H197</f>
        <v>6120</v>
      </c>
      <c r="X13" s="16">
        <f>(J13*U13)+(G13*V13)+(H13*W13)</f>
        <v>3579.8943399999998</v>
      </c>
      <c r="Y13" s="16">
        <f>((K13*U13)+(G13*V13)+(I13*W13))*1.6</f>
        <v>5921.7174400000004</v>
      </c>
    </row>
    <row r="14" spans="1:26">
      <c r="A14" s="4" t="s">
        <v>221</v>
      </c>
      <c r="B14" s="8">
        <f>EnemyInfoCasual!E198</f>
        <v>7100</v>
      </c>
      <c r="C14" s="8">
        <f>(B14+(IF(EnemyInfoCasual!I198=1,PlayerInfo!$B$5,0)))*(PlayerInfo!$B$1)*(EnemyInfoCasual!L198+1)</f>
        <v>11502</v>
      </c>
      <c r="D14" s="8">
        <f>(B14+(IF(EnemyInfoCasual!I198=1,PlayerInfo!$B$5,0))+PlayerInfo!$B$6)*(PlayerInfo!$B$1)*(EnemyInfoCasual!L198+1)*EnemyInfoCasual!H198</f>
        <v>11502</v>
      </c>
      <c r="E14" s="8">
        <f>(B14+(IF(EnemyInfoCasual!I198=1,PlayerInfo!$B$5,0))+PlayerInfo!$B$6+PlayerInfo!$B$7)*(PlayerInfo!$B$1)*(EnemyInfoCasual!L198+1)*1.2*EnemyInfoCasual!H198</f>
        <v>13802.4</v>
      </c>
      <c r="F14" s="13">
        <f t="shared" ref="F14:F38" si="0">1/26</f>
        <v>3.8461538461538464E-2</v>
      </c>
      <c r="G14" s="13">
        <f>MIN((($B$4+(IF(EnemyInfoCasual!$C198=1,0.05,0))-($B$4*(IF(EnemyInfoCasual!$C198=1,0.05,0))))*PlayerInfo!$B$3)*EnemyInfoCasual!H198,1)</f>
        <v>0.19500000000000001</v>
      </c>
      <c r="H14" s="13">
        <f>MIN((($B$5+(IF(EnemyInfoCasual!$C198=1,0.005,0))-($B$5*(IF(EnemyInfoCasual!$C198=1,0.005,0))))*PlayerInfo!$B$4)*EnemyInfoCasual!H198,1)</f>
        <v>1.3980000000000001E-2</v>
      </c>
      <c r="I14" s="13">
        <f>MIN((($B$6+(IF(EnemyInfoCasual!$C198=1,0.005,0))-($B$6*(IF(EnemyInfoCasual!$C198=1,0.005,0))))*PlayerInfo!$B$4)*EnemyInfoCasual!H198,1)</f>
        <v>4.9800000000000004E-2</v>
      </c>
      <c r="J14" s="13">
        <f t="shared" ref="J14:J38" si="1">(1*(1-G14)*(1-H14))</f>
        <v>0.7937460999999999</v>
      </c>
      <c r="K14" s="14">
        <f t="shared" ref="K14:K38" si="2">(1*(1-G14)*(1-I14))</f>
        <v>0.76491100000000001</v>
      </c>
      <c r="L14" s="8">
        <f t="shared" ref="L14:L38" si="3">(J14*C14)+(G14*D14)+(H14*E14)</f>
        <v>11565.515194199997</v>
      </c>
      <c r="M14" s="8">
        <f t="shared" ref="M14:M38" si="4">((K14*C14)+(G14*D14)+(I14*E14))*1.3</f>
        <v>15246.732594599998</v>
      </c>
      <c r="N14" s="16">
        <f>EnemyInfoCasual!F198</f>
        <v>2000</v>
      </c>
      <c r="O14" s="16">
        <f>N14*PlayerInfo!$B$10</f>
        <v>2000</v>
      </c>
      <c r="P14" s="16">
        <f>N14*PlayerInfo!$B$10*1.2*EnemyInfoCasual!H198</f>
        <v>2400</v>
      </c>
      <c r="Q14" s="16">
        <f>N14*PlayerInfo!$B$10*1.2*1.5*EnemyInfoCasual!H198</f>
        <v>3600</v>
      </c>
      <c r="R14" s="16">
        <f t="shared" ref="R14:R38" si="5">(J14*O14)+(G14*P14)+(H14*Q14)</f>
        <v>2105.8201999999997</v>
      </c>
      <c r="S14" s="16">
        <f t="shared" ref="S14:S38" si="6">((K14*O14)+(G14*P14)+(I14*Q14))*1.6</f>
        <v>3483.3632000000007</v>
      </c>
      <c r="T14" s="16">
        <f>EnemyInfoCasual!G198</f>
        <v>3400</v>
      </c>
      <c r="U14" s="16">
        <f>T14*PlayerInfo!$B$11</f>
        <v>3400</v>
      </c>
      <c r="V14" s="16">
        <f>T14*PlayerInfo!$B$11*1.2*EnemyInfoCasual!H198</f>
        <v>4080</v>
      </c>
      <c r="W14" s="16">
        <f>T14*PlayerInfo!$B$11*1.2*1.5*EnemyInfoCasual!H198</f>
        <v>6120</v>
      </c>
      <c r="X14" s="16">
        <f t="shared" ref="X14:X38" si="7">(J14*U14)+(G14*V14)+(H14*W14)</f>
        <v>3579.8943399999998</v>
      </c>
      <c r="Y14" s="16">
        <f t="shared" ref="Y14:Y38" si="8">((K14*U14)+(G14*V14)+(I14*W14))*1.6</f>
        <v>5921.7174400000004</v>
      </c>
    </row>
    <row r="15" spans="1:26">
      <c r="A15" s="4" t="s">
        <v>223</v>
      </c>
      <c r="B15" s="8">
        <f>EnemyInfoCasual!E199</f>
        <v>7200</v>
      </c>
      <c r="C15" s="8">
        <f>(B15+(IF(EnemyInfoCasual!I199=1,PlayerInfo!$B$5,0)))*(PlayerInfo!$B$1)*(EnemyInfoCasual!L199+1)</f>
        <v>11664</v>
      </c>
      <c r="D15" s="8">
        <f>(B15+(IF(EnemyInfoCasual!I199=1,PlayerInfo!$B$5,0))+PlayerInfo!$B$6)*(PlayerInfo!$B$1)*(EnemyInfoCasual!L199+1)*EnemyInfoCasual!H199</f>
        <v>11664</v>
      </c>
      <c r="E15" s="8">
        <f>(B15+(IF(EnemyInfoCasual!I199=1,PlayerInfo!$B$5,0))+PlayerInfo!$B$6+PlayerInfo!$B$7)*(PlayerInfo!$B$1)*(EnemyInfoCasual!L199+1)*1.2*EnemyInfoCasual!H199</f>
        <v>13996.8</v>
      </c>
      <c r="F15" s="13">
        <f t="shared" si="0"/>
        <v>3.8461538461538464E-2</v>
      </c>
      <c r="G15" s="13">
        <f>MIN((($B$4+(IF(EnemyInfoCasual!$C199=1,0.05,0))-($B$4*(IF(EnemyInfoCasual!$C199=1,0.05,0))))*PlayerInfo!$B$3)*EnemyInfoCasual!H199,1)</f>
        <v>0.19500000000000001</v>
      </c>
      <c r="H15" s="13">
        <f>MIN((($B$5+(IF(EnemyInfoCasual!$C199=1,0.005,0))-($B$5*(IF(EnemyInfoCasual!$C199=1,0.005,0))))*PlayerInfo!$B$4)*EnemyInfoCasual!H199,1)</f>
        <v>1.3980000000000001E-2</v>
      </c>
      <c r="I15" s="13">
        <f>MIN((($B$6+(IF(EnemyInfoCasual!$C199=1,0.005,0))-($B$6*(IF(EnemyInfoCasual!$C199=1,0.005,0))))*PlayerInfo!$B$4)*EnemyInfoCasual!H199,1)</f>
        <v>4.9800000000000004E-2</v>
      </c>
      <c r="J15" s="13">
        <f t="shared" si="1"/>
        <v>0.7937460999999999</v>
      </c>
      <c r="K15" s="14">
        <f t="shared" si="2"/>
        <v>0.76491100000000001</v>
      </c>
      <c r="L15" s="8">
        <f t="shared" si="3"/>
        <v>11728.409774399997</v>
      </c>
      <c r="M15" s="8">
        <f t="shared" si="4"/>
        <v>15461.4753072</v>
      </c>
      <c r="N15" s="16">
        <f>EnemyInfoCasual!F199</f>
        <v>2000</v>
      </c>
      <c r="O15" s="16">
        <f>N15*PlayerInfo!$B$10</f>
        <v>2000</v>
      </c>
      <c r="P15" s="16">
        <f>N15*PlayerInfo!$B$10*1.2*EnemyInfoCasual!H199</f>
        <v>2400</v>
      </c>
      <c r="Q15" s="16">
        <f>N15*PlayerInfo!$B$10*1.2*1.5*EnemyInfoCasual!H199</f>
        <v>3600</v>
      </c>
      <c r="R15" s="16">
        <f t="shared" si="5"/>
        <v>2105.8201999999997</v>
      </c>
      <c r="S15" s="16">
        <f t="shared" si="6"/>
        <v>3483.3632000000007</v>
      </c>
      <c r="T15" s="16">
        <f>EnemyInfoCasual!G199</f>
        <v>3400</v>
      </c>
      <c r="U15" s="16">
        <f>T15*PlayerInfo!$B$11</f>
        <v>3400</v>
      </c>
      <c r="V15" s="16">
        <f>T15*PlayerInfo!$B$11*1.2*EnemyInfoCasual!H199</f>
        <v>4080</v>
      </c>
      <c r="W15" s="16">
        <f>T15*PlayerInfo!$B$11*1.2*1.5*EnemyInfoCasual!H199</f>
        <v>6120</v>
      </c>
      <c r="X15" s="16">
        <f t="shared" si="7"/>
        <v>3579.8943399999998</v>
      </c>
      <c r="Y15" s="16">
        <f t="shared" si="8"/>
        <v>5921.7174400000004</v>
      </c>
    </row>
    <row r="16" spans="1:26">
      <c r="A16" s="4" t="s">
        <v>225</v>
      </c>
      <c r="B16" s="8">
        <f>EnemyInfoCasual!E200</f>
        <v>7300</v>
      </c>
      <c r="C16" s="8">
        <f>(B16+(IF(EnemyInfoCasual!I200=1,PlayerInfo!$B$5,0)))*(PlayerInfo!$B$1)*(EnemyInfoCasual!L200+1)</f>
        <v>11826</v>
      </c>
      <c r="D16" s="8">
        <f>(B16+(IF(EnemyInfoCasual!I200=1,PlayerInfo!$B$5,0))+PlayerInfo!$B$6)*(PlayerInfo!$B$1)*(EnemyInfoCasual!L200+1)*EnemyInfoCasual!H200</f>
        <v>11826</v>
      </c>
      <c r="E16" s="8">
        <f>(B16+(IF(EnemyInfoCasual!I200=1,PlayerInfo!$B$5,0))+PlayerInfo!$B$6+PlayerInfo!$B$7)*(PlayerInfo!$B$1)*(EnemyInfoCasual!L200+1)*1.2*EnemyInfoCasual!H200</f>
        <v>14191.199999999999</v>
      </c>
      <c r="F16" s="13">
        <f t="shared" si="0"/>
        <v>3.8461538461538464E-2</v>
      </c>
      <c r="G16" s="13">
        <f>MIN((($B$4+(IF(EnemyInfoCasual!$C200=1,0.05,0))-($B$4*(IF(EnemyInfoCasual!$C200=1,0.05,0))))*PlayerInfo!$B$3)*EnemyInfoCasual!H200,1)</f>
        <v>0.19500000000000001</v>
      </c>
      <c r="H16" s="13">
        <f>MIN((($B$5+(IF(EnemyInfoCasual!$C200=1,0.005,0))-($B$5*(IF(EnemyInfoCasual!$C200=1,0.005,0))))*PlayerInfo!$B$4)*EnemyInfoCasual!H200,1)</f>
        <v>1.3980000000000001E-2</v>
      </c>
      <c r="I16" s="13">
        <f>MIN((($B$6+(IF(EnemyInfoCasual!$C200=1,0.005,0))-($B$6*(IF(EnemyInfoCasual!$C200=1,0.005,0))))*PlayerInfo!$B$4)*EnemyInfoCasual!H200,1)</f>
        <v>4.9800000000000004E-2</v>
      </c>
      <c r="J16" s="13">
        <f t="shared" si="1"/>
        <v>0.7937460999999999</v>
      </c>
      <c r="K16" s="14">
        <f t="shared" si="2"/>
        <v>0.76491100000000001</v>
      </c>
      <c r="L16" s="8">
        <f t="shared" si="3"/>
        <v>11891.304354599997</v>
      </c>
      <c r="M16" s="8">
        <f t="shared" si="4"/>
        <v>15676.218019800001</v>
      </c>
      <c r="N16" s="16">
        <f>EnemyInfoCasual!F200</f>
        <v>2000</v>
      </c>
      <c r="O16" s="16">
        <f>N16*PlayerInfo!$B$10</f>
        <v>2000</v>
      </c>
      <c r="P16" s="16">
        <f>N16*PlayerInfo!$B$10*1.2*EnemyInfoCasual!H200</f>
        <v>2400</v>
      </c>
      <c r="Q16" s="16">
        <f>N16*PlayerInfo!$B$10*1.2*1.5*EnemyInfoCasual!H200</f>
        <v>3600</v>
      </c>
      <c r="R16" s="16">
        <f t="shared" si="5"/>
        <v>2105.8201999999997</v>
      </c>
      <c r="S16" s="16">
        <f t="shared" si="6"/>
        <v>3483.3632000000007</v>
      </c>
      <c r="T16" s="16">
        <f>EnemyInfoCasual!G200</f>
        <v>3400</v>
      </c>
      <c r="U16" s="16">
        <f>T16*PlayerInfo!$B$11</f>
        <v>3400</v>
      </c>
      <c r="V16" s="16">
        <f>T16*PlayerInfo!$B$11*1.2*EnemyInfoCasual!H200</f>
        <v>4080</v>
      </c>
      <c r="W16" s="16">
        <f>T16*PlayerInfo!$B$11*1.2*1.5*EnemyInfoCasual!H200</f>
        <v>6120</v>
      </c>
      <c r="X16" s="16">
        <f t="shared" si="7"/>
        <v>3579.8943399999998</v>
      </c>
      <c r="Y16" s="16">
        <f t="shared" si="8"/>
        <v>5921.7174400000004</v>
      </c>
    </row>
    <row r="17" spans="1:25">
      <c r="A17" s="4" t="s">
        <v>226</v>
      </c>
      <c r="B17" s="8">
        <f>EnemyInfoCasual!E201</f>
        <v>7400</v>
      </c>
      <c r="C17" s="8">
        <f>(B17+(IF(EnemyInfoCasual!I201=1,PlayerInfo!$B$5,0)))*(PlayerInfo!$B$1)*(EnemyInfoCasual!L201+1)</f>
        <v>11988</v>
      </c>
      <c r="D17" s="8">
        <f>(B17+(IF(EnemyInfoCasual!I201=1,PlayerInfo!$B$5,0))+PlayerInfo!$B$6)*(PlayerInfo!$B$1)*(EnemyInfoCasual!L201+1)*EnemyInfoCasual!H201</f>
        <v>11988</v>
      </c>
      <c r="E17" s="8">
        <f>(B17+(IF(EnemyInfoCasual!I201=1,PlayerInfo!$B$5,0))+PlayerInfo!$B$6+PlayerInfo!$B$7)*(PlayerInfo!$B$1)*(EnemyInfoCasual!L201+1)*1.2*EnemyInfoCasual!H201</f>
        <v>14385.6</v>
      </c>
      <c r="F17" s="13">
        <f t="shared" si="0"/>
        <v>3.8461538461538464E-2</v>
      </c>
      <c r="G17" s="13">
        <f>MIN((($B$4+(IF(EnemyInfoCasual!$C201=1,0.05,0))-($B$4*(IF(EnemyInfoCasual!$C201=1,0.05,0))))*PlayerInfo!$B$3)*EnemyInfoCasual!H201,1)</f>
        <v>0.19500000000000001</v>
      </c>
      <c r="H17" s="13">
        <f>MIN((($B$5+(IF(EnemyInfoCasual!$C201=1,0.005,0))-($B$5*(IF(EnemyInfoCasual!$C201=1,0.005,0))))*PlayerInfo!$B$4)*EnemyInfoCasual!H201,1)</f>
        <v>1.3980000000000001E-2</v>
      </c>
      <c r="I17" s="13">
        <f>MIN((($B$6+(IF(EnemyInfoCasual!$C201=1,0.005,0))-($B$6*(IF(EnemyInfoCasual!$C201=1,0.005,0))))*PlayerInfo!$B$4)*EnemyInfoCasual!H201,1)</f>
        <v>4.9800000000000004E-2</v>
      </c>
      <c r="J17" s="13">
        <f t="shared" si="1"/>
        <v>0.7937460999999999</v>
      </c>
      <c r="K17" s="14">
        <f t="shared" si="2"/>
        <v>0.76491100000000001</v>
      </c>
      <c r="L17" s="8">
        <f t="shared" si="3"/>
        <v>12054.198934799999</v>
      </c>
      <c r="M17" s="8">
        <f t="shared" si="4"/>
        <v>15890.960732399999</v>
      </c>
      <c r="N17" s="16">
        <f>EnemyInfoCasual!F201</f>
        <v>2000</v>
      </c>
      <c r="O17" s="16">
        <f>N17*PlayerInfo!$B$10</f>
        <v>2000</v>
      </c>
      <c r="P17" s="16">
        <f>N17*PlayerInfo!$B$10*1.2*EnemyInfoCasual!H201</f>
        <v>2400</v>
      </c>
      <c r="Q17" s="16">
        <f>N17*PlayerInfo!$B$10*1.2*1.5*EnemyInfoCasual!H201</f>
        <v>3600</v>
      </c>
      <c r="R17" s="16">
        <f t="shared" si="5"/>
        <v>2105.8201999999997</v>
      </c>
      <c r="S17" s="16">
        <f t="shared" si="6"/>
        <v>3483.3632000000007</v>
      </c>
      <c r="T17" s="16">
        <f>EnemyInfoCasual!G201</f>
        <v>3400</v>
      </c>
      <c r="U17" s="16">
        <f>T17*PlayerInfo!$B$11</f>
        <v>3400</v>
      </c>
      <c r="V17" s="16">
        <f>T17*PlayerInfo!$B$11*1.2*EnemyInfoCasual!H201</f>
        <v>4080</v>
      </c>
      <c r="W17" s="16">
        <f>T17*PlayerInfo!$B$11*1.2*1.5*EnemyInfoCasual!H201</f>
        <v>6120</v>
      </c>
      <c r="X17" s="16">
        <f t="shared" si="7"/>
        <v>3579.8943399999998</v>
      </c>
      <c r="Y17" s="16">
        <f t="shared" si="8"/>
        <v>5921.7174400000004</v>
      </c>
    </row>
    <row r="18" spans="1:25">
      <c r="A18" s="4" t="s">
        <v>227</v>
      </c>
      <c r="B18" s="8">
        <f>EnemyInfoCasual!E202</f>
        <v>7500</v>
      </c>
      <c r="C18" s="8">
        <f>(B18+(IF(EnemyInfoCasual!I202=1,PlayerInfo!$B$5,0)))*(PlayerInfo!$B$1)*(EnemyInfoCasual!L202+1)</f>
        <v>12150</v>
      </c>
      <c r="D18" s="8">
        <f>(B18+(IF(EnemyInfoCasual!I202=1,PlayerInfo!$B$5,0))+PlayerInfo!$B$6)*(PlayerInfo!$B$1)*(EnemyInfoCasual!L202+1)*EnemyInfoCasual!H202</f>
        <v>12150</v>
      </c>
      <c r="E18" s="8">
        <f>(B18+(IF(EnemyInfoCasual!I202=1,PlayerInfo!$B$5,0))+PlayerInfo!$B$6+PlayerInfo!$B$7)*(PlayerInfo!$B$1)*(EnemyInfoCasual!L202+1)*1.2*EnemyInfoCasual!H202</f>
        <v>14580</v>
      </c>
      <c r="F18" s="13">
        <f t="shared" si="0"/>
        <v>3.8461538461538464E-2</v>
      </c>
      <c r="G18" s="13">
        <f>MIN((($B$4+(IF(EnemyInfoCasual!$C202=1,0.05,0))-($B$4*(IF(EnemyInfoCasual!$C202=1,0.05,0))))*PlayerInfo!$B$3)*EnemyInfoCasual!H202,1)</f>
        <v>0.19500000000000001</v>
      </c>
      <c r="H18" s="13">
        <f>MIN((($B$5+(IF(EnemyInfoCasual!$C202=1,0.005,0))-($B$5*(IF(EnemyInfoCasual!$C202=1,0.005,0))))*PlayerInfo!$B$4)*EnemyInfoCasual!H202,1)</f>
        <v>1.3980000000000001E-2</v>
      </c>
      <c r="I18" s="13">
        <f>MIN((($B$6+(IF(EnemyInfoCasual!$C202=1,0.005,0))-($B$6*(IF(EnemyInfoCasual!$C202=1,0.005,0))))*PlayerInfo!$B$4)*EnemyInfoCasual!H202,1)</f>
        <v>4.9800000000000004E-2</v>
      </c>
      <c r="J18" s="13">
        <f t="shared" si="1"/>
        <v>0.7937460999999999</v>
      </c>
      <c r="K18" s="14">
        <f t="shared" si="2"/>
        <v>0.76491100000000001</v>
      </c>
      <c r="L18" s="8">
        <f t="shared" si="3"/>
        <v>12217.093514999999</v>
      </c>
      <c r="M18" s="8">
        <f t="shared" si="4"/>
        <v>16105.703445000001</v>
      </c>
      <c r="N18" s="16">
        <f>EnemyInfoCasual!F202</f>
        <v>2000</v>
      </c>
      <c r="O18" s="16">
        <f>N18*PlayerInfo!$B$10</f>
        <v>2000</v>
      </c>
      <c r="P18" s="16">
        <f>N18*PlayerInfo!$B$10*1.2*EnemyInfoCasual!H202</f>
        <v>2400</v>
      </c>
      <c r="Q18" s="16">
        <f>N18*PlayerInfo!$B$10*1.2*1.5*EnemyInfoCasual!H202</f>
        <v>3600</v>
      </c>
      <c r="R18" s="16">
        <f t="shared" si="5"/>
        <v>2105.8201999999997</v>
      </c>
      <c r="S18" s="16">
        <f t="shared" si="6"/>
        <v>3483.3632000000007</v>
      </c>
      <c r="T18" s="16">
        <f>EnemyInfoCasual!G202</f>
        <v>3400</v>
      </c>
      <c r="U18" s="16">
        <f>T18*PlayerInfo!$B$11</f>
        <v>3400</v>
      </c>
      <c r="V18" s="16">
        <f>T18*PlayerInfo!$B$11*1.2*EnemyInfoCasual!H202</f>
        <v>4080</v>
      </c>
      <c r="W18" s="16">
        <f>T18*PlayerInfo!$B$11*1.2*1.5*EnemyInfoCasual!H202</f>
        <v>6120</v>
      </c>
      <c r="X18" s="16">
        <f t="shared" si="7"/>
        <v>3579.8943399999998</v>
      </c>
      <c r="Y18" s="16">
        <f t="shared" si="8"/>
        <v>5921.7174400000004</v>
      </c>
    </row>
    <row r="19" spans="1:25">
      <c r="A19" s="4" t="s">
        <v>228</v>
      </c>
      <c r="B19" s="8">
        <f>EnemyInfoCasual!E203</f>
        <v>7600</v>
      </c>
      <c r="C19" s="8">
        <f>(B19+(IF(EnemyInfoCasual!I203=1,PlayerInfo!$B$5,0)))*(PlayerInfo!$B$1)*(EnemyInfoCasual!L203+1)</f>
        <v>12312</v>
      </c>
      <c r="D19" s="8">
        <f>(B19+(IF(EnemyInfoCasual!I203=1,PlayerInfo!$B$5,0))+PlayerInfo!$B$6)*(PlayerInfo!$B$1)*(EnemyInfoCasual!L203+1)*EnemyInfoCasual!H203</f>
        <v>12312</v>
      </c>
      <c r="E19" s="8">
        <f>(B19+(IF(EnemyInfoCasual!I203=1,PlayerInfo!$B$5,0))+PlayerInfo!$B$6+PlayerInfo!$B$7)*(PlayerInfo!$B$1)*(EnemyInfoCasual!L203+1)*1.2*EnemyInfoCasual!H203</f>
        <v>14774.4</v>
      </c>
      <c r="F19" s="13">
        <f t="shared" si="0"/>
        <v>3.8461538461538464E-2</v>
      </c>
      <c r="G19" s="13">
        <f>MIN((($B$4+(IF(EnemyInfoCasual!$C203=1,0.05,0))-($B$4*(IF(EnemyInfoCasual!$C203=1,0.05,0))))*PlayerInfo!$B$3)*EnemyInfoCasual!H203,1)</f>
        <v>0.19500000000000001</v>
      </c>
      <c r="H19" s="13">
        <f>MIN((($B$5+(IF(EnemyInfoCasual!$C203=1,0.005,0))-($B$5*(IF(EnemyInfoCasual!$C203=1,0.005,0))))*PlayerInfo!$B$4)*EnemyInfoCasual!H203,1)</f>
        <v>1.3980000000000001E-2</v>
      </c>
      <c r="I19" s="13">
        <f>MIN((($B$6+(IF(EnemyInfoCasual!$C203=1,0.005,0))-($B$6*(IF(EnemyInfoCasual!$C203=1,0.005,0))))*PlayerInfo!$B$4)*EnemyInfoCasual!H203,1)</f>
        <v>4.9800000000000004E-2</v>
      </c>
      <c r="J19" s="13">
        <f t="shared" si="1"/>
        <v>0.7937460999999999</v>
      </c>
      <c r="K19" s="14">
        <f t="shared" si="2"/>
        <v>0.76491100000000001</v>
      </c>
      <c r="L19" s="8">
        <f t="shared" si="3"/>
        <v>12379.988095199998</v>
      </c>
      <c r="M19" s="8">
        <f t="shared" si="4"/>
        <v>16320.446157599999</v>
      </c>
      <c r="N19" s="16">
        <f>EnemyInfoCasual!F203</f>
        <v>2000</v>
      </c>
      <c r="O19" s="16">
        <f>N19*PlayerInfo!$B$10</f>
        <v>2000</v>
      </c>
      <c r="P19" s="16">
        <f>N19*PlayerInfo!$B$10*1.2*EnemyInfoCasual!H203</f>
        <v>2400</v>
      </c>
      <c r="Q19" s="16">
        <f>N19*PlayerInfo!$B$10*1.2*1.5*EnemyInfoCasual!H203</f>
        <v>3600</v>
      </c>
      <c r="R19" s="16">
        <f t="shared" si="5"/>
        <v>2105.8201999999997</v>
      </c>
      <c r="S19" s="16">
        <f t="shared" si="6"/>
        <v>3483.3632000000007</v>
      </c>
      <c r="T19" s="16">
        <f>EnemyInfoCasual!G203</f>
        <v>3400</v>
      </c>
      <c r="U19" s="16">
        <f>T19*PlayerInfo!$B$11</f>
        <v>3400</v>
      </c>
      <c r="V19" s="16">
        <f>T19*PlayerInfo!$B$11*1.2*EnemyInfoCasual!H203</f>
        <v>4080</v>
      </c>
      <c r="W19" s="16">
        <f>T19*PlayerInfo!$B$11*1.2*1.5*EnemyInfoCasual!H203</f>
        <v>6120</v>
      </c>
      <c r="X19" s="16">
        <f t="shared" si="7"/>
        <v>3579.8943399999998</v>
      </c>
      <c r="Y19" s="16">
        <f t="shared" si="8"/>
        <v>5921.7174400000004</v>
      </c>
    </row>
    <row r="20" spans="1:25">
      <c r="A20" s="4" t="s">
        <v>229</v>
      </c>
      <c r="B20" s="8">
        <f>EnemyInfoCasual!E204</f>
        <v>7700</v>
      </c>
      <c r="C20" s="8">
        <f>(B20+(IF(EnemyInfoCasual!I204=1,PlayerInfo!$B$5,0)))*(PlayerInfo!$B$1)*(EnemyInfoCasual!L204+1)</f>
        <v>12474</v>
      </c>
      <c r="D20" s="8">
        <f>(B20+(IF(EnemyInfoCasual!I204=1,PlayerInfo!$B$5,0))+PlayerInfo!$B$6)*(PlayerInfo!$B$1)*(EnemyInfoCasual!L204+1)*EnemyInfoCasual!H204</f>
        <v>12474</v>
      </c>
      <c r="E20" s="8">
        <f>(B20+(IF(EnemyInfoCasual!I204=1,PlayerInfo!$B$5,0))+PlayerInfo!$B$6+PlayerInfo!$B$7)*(PlayerInfo!$B$1)*(EnemyInfoCasual!L204+1)*1.2*EnemyInfoCasual!H204</f>
        <v>14968.8</v>
      </c>
      <c r="F20" s="13">
        <f t="shared" si="0"/>
        <v>3.8461538461538464E-2</v>
      </c>
      <c r="G20" s="13">
        <f>MIN((($B$4+(IF(EnemyInfoCasual!$C204=1,0.05,0))-($B$4*(IF(EnemyInfoCasual!$C204=1,0.05,0))))*PlayerInfo!$B$3)*EnemyInfoCasual!H204,1)</f>
        <v>0.19500000000000001</v>
      </c>
      <c r="H20" s="13">
        <f>MIN((($B$5+(IF(EnemyInfoCasual!$C204=1,0.005,0))-($B$5*(IF(EnemyInfoCasual!$C204=1,0.005,0))))*PlayerInfo!$B$4)*EnemyInfoCasual!H204,1)</f>
        <v>1.3980000000000001E-2</v>
      </c>
      <c r="I20" s="13">
        <f>MIN((($B$6+(IF(EnemyInfoCasual!$C204=1,0.005,0))-($B$6*(IF(EnemyInfoCasual!$C204=1,0.005,0))))*PlayerInfo!$B$4)*EnemyInfoCasual!H204,1)</f>
        <v>4.9800000000000004E-2</v>
      </c>
      <c r="J20" s="13">
        <f t="shared" si="1"/>
        <v>0.7937460999999999</v>
      </c>
      <c r="K20" s="14">
        <f t="shared" si="2"/>
        <v>0.76491100000000001</v>
      </c>
      <c r="L20" s="8">
        <f t="shared" si="3"/>
        <v>12542.882675399998</v>
      </c>
      <c r="M20" s="8">
        <f t="shared" si="4"/>
        <v>16535.1888702</v>
      </c>
      <c r="N20" s="16">
        <f>EnemyInfoCasual!F204</f>
        <v>2000</v>
      </c>
      <c r="O20" s="16">
        <f>N20*PlayerInfo!$B$10</f>
        <v>2000</v>
      </c>
      <c r="P20" s="16">
        <f>N20*PlayerInfo!$B$10*1.2*EnemyInfoCasual!H204</f>
        <v>2400</v>
      </c>
      <c r="Q20" s="16">
        <f>N20*PlayerInfo!$B$10*1.2*1.5*EnemyInfoCasual!H204</f>
        <v>3600</v>
      </c>
      <c r="R20" s="16">
        <f t="shared" si="5"/>
        <v>2105.8201999999997</v>
      </c>
      <c r="S20" s="16">
        <f t="shared" si="6"/>
        <v>3483.3632000000007</v>
      </c>
      <c r="T20" s="16">
        <f>EnemyInfoCasual!G204</f>
        <v>3400</v>
      </c>
      <c r="U20" s="16">
        <f>T20*PlayerInfo!$B$11</f>
        <v>3400</v>
      </c>
      <c r="V20" s="16">
        <f>T20*PlayerInfo!$B$11*1.2*EnemyInfoCasual!H204</f>
        <v>4080</v>
      </c>
      <c r="W20" s="16">
        <f>T20*PlayerInfo!$B$11*1.2*1.5*EnemyInfoCasual!H204</f>
        <v>6120</v>
      </c>
      <c r="X20" s="16">
        <f t="shared" si="7"/>
        <v>3579.8943399999998</v>
      </c>
      <c r="Y20" s="16">
        <f t="shared" si="8"/>
        <v>5921.7174400000004</v>
      </c>
    </row>
    <row r="21" spans="1:25">
      <c r="A21" s="4" t="s">
        <v>230</v>
      </c>
      <c r="B21" s="8">
        <f>EnemyInfoCasual!E205</f>
        <v>7800</v>
      </c>
      <c r="C21" s="8">
        <f>(B21+(IF(EnemyInfoCasual!I205=1,PlayerInfo!$B$5,0)))*(PlayerInfo!$B$1)*(EnemyInfoCasual!L205+1)</f>
        <v>12636</v>
      </c>
      <c r="D21" s="8">
        <f>(B21+(IF(EnemyInfoCasual!I205=1,PlayerInfo!$B$5,0))+PlayerInfo!$B$6)*(PlayerInfo!$B$1)*(EnemyInfoCasual!L205+1)*EnemyInfoCasual!H205</f>
        <v>12636</v>
      </c>
      <c r="E21" s="8">
        <f>(B21+(IF(EnemyInfoCasual!I205=1,PlayerInfo!$B$5,0))+PlayerInfo!$B$6+PlayerInfo!$B$7)*(PlayerInfo!$B$1)*(EnemyInfoCasual!L205+1)*1.2*EnemyInfoCasual!H205</f>
        <v>15163.199999999999</v>
      </c>
      <c r="F21" s="13">
        <f t="shared" si="0"/>
        <v>3.8461538461538464E-2</v>
      </c>
      <c r="G21" s="13">
        <f>MIN((($B$4+(IF(EnemyInfoCasual!$C205=1,0.05,0))-($B$4*(IF(EnemyInfoCasual!$C205=1,0.05,0))))*PlayerInfo!$B$3)*EnemyInfoCasual!H205,1)</f>
        <v>0.19500000000000001</v>
      </c>
      <c r="H21" s="13">
        <f>MIN((($B$5+(IF(EnemyInfoCasual!$C205=1,0.005,0))-($B$5*(IF(EnemyInfoCasual!$C205=1,0.005,0))))*PlayerInfo!$B$4)*EnemyInfoCasual!H205,1)</f>
        <v>1.3980000000000001E-2</v>
      </c>
      <c r="I21" s="13">
        <f>MIN((($B$6+(IF(EnemyInfoCasual!$C205=1,0.005,0))-($B$6*(IF(EnemyInfoCasual!$C205=1,0.005,0))))*PlayerInfo!$B$4)*EnemyInfoCasual!H205,1)</f>
        <v>4.9800000000000004E-2</v>
      </c>
      <c r="J21" s="13">
        <f t="shared" si="1"/>
        <v>0.7937460999999999</v>
      </c>
      <c r="K21" s="14">
        <f t="shared" si="2"/>
        <v>0.76491100000000001</v>
      </c>
      <c r="L21" s="8">
        <f t="shared" si="3"/>
        <v>12705.777255599998</v>
      </c>
      <c r="M21" s="8">
        <f t="shared" si="4"/>
        <v>16749.931582800004</v>
      </c>
      <c r="N21" s="16">
        <f>EnemyInfoCasual!F205</f>
        <v>2000</v>
      </c>
      <c r="O21" s="16">
        <f>N21*PlayerInfo!$B$10</f>
        <v>2000</v>
      </c>
      <c r="P21" s="16">
        <f>N21*PlayerInfo!$B$10*1.2*EnemyInfoCasual!H205</f>
        <v>2400</v>
      </c>
      <c r="Q21" s="16">
        <f>N21*PlayerInfo!$B$10*1.2*1.5*EnemyInfoCasual!H205</f>
        <v>3600</v>
      </c>
      <c r="R21" s="16">
        <f t="shared" si="5"/>
        <v>2105.8201999999997</v>
      </c>
      <c r="S21" s="16">
        <f t="shared" si="6"/>
        <v>3483.3632000000007</v>
      </c>
      <c r="T21" s="16">
        <f>EnemyInfoCasual!G205</f>
        <v>3400</v>
      </c>
      <c r="U21" s="16">
        <f>T21*PlayerInfo!$B$11</f>
        <v>3400</v>
      </c>
      <c r="V21" s="16">
        <f>T21*PlayerInfo!$B$11*1.2*EnemyInfoCasual!H205</f>
        <v>4080</v>
      </c>
      <c r="W21" s="16">
        <f>T21*PlayerInfo!$B$11*1.2*1.5*EnemyInfoCasual!H205</f>
        <v>6120</v>
      </c>
      <c r="X21" s="16">
        <f t="shared" si="7"/>
        <v>3579.8943399999998</v>
      </c>
      <c r="Y21" s="16">
        <f t="shared" si="8"/>
        <v>5921.7174400000004</v>
      </c>
    </row>
    <row r="22" spans="1:25">
      <c r="A22" s="4" t="s">
        <v>231</v>
      </c>
      <c r="B22" s="8">
        <f>EnemyInfoCasual!E206</f>
        <v>7900</v>
      </c>
      <c r="C22" s="8">
        <f>(B22+(IF(EnemyInfoCasual!I206=1,PlayerInfo!$B$5,0)))*(PlayerInfo!$B$1)*(EnemyInfoCasual!L206+1)</f>
        <v>12798</v>
      </c>
      <c r="D22" s="8">
        <f>(B22+(IF(EnemyInfoCasual!I206=1,PlayerInfo!$B$5,0))+PlayerInfo!$B$6)*(PlayerInfo!$B$1)*(EnemyInfoCasual!L206+1)*EnemyInfoCasual!H206</f>
        <v>12798</v>
      </c>
      <c r="E22" s="8">
        <f>(B22+(IF(EnemyInfoCasual!I206=1,PlayerInfo!$B$5,0))+PlayerInfo!$B$6+PlayerInfo!$B$7)*(PlayerInfo!$B$1)*(EnemyInfoCasual!L206+1)*1.2*EnemyInfoCasual!H206</f>
        <v>15357.599999999999</v>
      </c>
      <c r="F22" s="13">
        <f t="shared" si="0"/>
        <v>3.8461538461538464E-2</v>
      </c>
      <c r="G22" s="13">
        <f>MIN((($B$4+(IF(EnemyInfoCasual!$C206=1,0.05,0))-($B$4*(IF(EnemyInfoCasual!$C206=1,0.05,0))))*PlayerInfo!$B$3)*EnemyInfoCasual!H206,1)</f>
        <v>0.19500000000000001</v>
      </c>
      <c r="H22" s="13">
        <f>MIN((($B$5+(IF(EnemyInfoCasual!$C206=1,0.005,0))-($B$5*(IF(EnemyInfoCasual!$C206=1,0.005,0))))*PlayerInfo!$B$4)*EnemyInfoCasual!H206,1)</f>
        <v>1.3980000000000001E-2</v>
      </c>
      <c r="I22" s="13">
        <f>MIN((($B$6+(IF(EnemyInfoCasual!$C206=1,0.005,0))-($B$6*(IF(EnemyInfoCasual!$C206=1,0.005,0))))*PlayerInfo!$B$4)*EnemyInfoCasual!H206,1)</f>
        <v>4.9800000000000004E-2</v>
      </c>
      <c r="J22" s="13">
        <f t="shared" si="1"/>
        <v>0.7937460999999999</v>
      </c>
      <c r="K22" s="14">
        <f t="shared" si="2"/>
        <v>0.76491100000000001</v>
      </c>
      <c r="L22" s="8">
        <f t="shared" si="3"/>
        <v>12868.6718358</v>
      </c>
      <c r="M22" s="8">
        <f t="shared" si="4"/>
        <v>16964.6742954</v>
      </c>
      <c r="N22" s="16">
        <f>EnemyInfoCasual!F206</f>
        <v>2000</v>
      </c>
      <c r="O22" s="16">
        <f>N22*PlayerInfo!$B$10</f>
        <v>2000</v>
      </c>
      <c r="P22" s="16">
        <f>N22*PlayerInfo!$B$10*1.2*EnemyInfoCasual!H206</f>
        <v>2400</v>
      </c>
      <c r="Q22" s="16">
        <f>N22*PlayerInfo!$B$10*1.2*1.5*EnemyInfoCasual!H206</f>
        <v>3600</v>
      </c>
      <c r="R22" s="16">
        <f t="shared" si="5"/>
        <v>2105.8201999999997</v>
      </c>
      <c r="S22" s="16">
        <f t="shared" si="6"/>
        <v>3483.3632000000007</v>
      </c>
      <c r="T22" s="16">
        <f>EnemyInfoCasual!G206</f>
        <v>3400</v>
      </c>
      <c r="U22" s="16">
        <f>T22*PlayerInfo!$B$11</f>
        <v>3400</v>
      </c>
      <c r="V22" s="16">
        <f>T22*PlayerInfo!$B$11*1.2*EnemyInfoCasual!H206</f>
        <v>4080</v>
      </c>
      <c r="W22" s="16">
        <f>T22*PlayerInfo!$B$11*1.2*1.5*EnemyInfoCasual!H206</f>
        <v>6120</v>
      </c>
      <c r="X22" s="16">
        <f t="shared" si="7"/>
        <v>3579.8943399999998</v>
      </c>
      <c r="Y22" s="16">
        <f t="shared" si="8"/>
        <v>5921.7174400000004</v>
      </c>
    </row>
    <row r="23" spans="1:25">
      <c r="A23" s="4" t="s">
        <v>233</v>
      </c>
      <c r="B23" s="8">
        <f>EnemyInfoCasual!E207</f>
        <v>8000</v>
      </c>
      <c r="C23" s="8">
        <f>(B23+(IF(EnemyInfoCasual!I207=1,PlayerInfo!$B$5,0)))*(PlayerInfo!$B$1)*(EnemyInfoCasual!L207+1)</f>
        <v>12960</v>
      </c>
      <c r="D23" s="8">
        <f>(B23+(IF(EnemyInfoCasual!I207=1,PlayerInfo!$B$5,0))+PlayerInfo!$B$6)*(PlayerInfo!$B$1)*(EnemyInfoCasual!L207+1)*EnemyInfoCasual!H207</f>
        <v>12960</v>
      </c>
      <c r="E23" s="8">
        <f>(B23+(IF(EnemyInfoCasual!I207=1,PlayerInfo!$B$5,0))+PlayerInfo!$B$6+PlayerInfo!$B$7)*(PlayerInfo!$B$1)*(EnemyInfoCasual!L207+1)*1.2*EnemyInfoCasual!H207</f>
        <v>15552</v>
      </c>
      <c r="F23" s="13">
        <f t="shared" si="0"/>
        <v>3.8461538461538464E-2</v>
      </c>
      <c r="G23" s="13">
        <f>MIN((($B$4+(IF(EnemyInfoCasual!$C207=1,0.05,0))-($B$4*(IF(EnemyInfoCasual!$C207=1,0.05,0))))*PlayerInfo!$B$3)*EnemyInfoCasual!H207,1)</f>
        <v>0.19500000000000001</v>
      </c>
      <c r="H23" s="13">
        <f>MIN((($B$5+(IF(EnemyInfoCasual!$C207=1,0.005,0))-($B$5*(IF(EnemyInfoCasual!$C207=1,0.005,0))))*PlayerInfo!$B$4)*EnemyInfoCasual!H207,1)</f>
        <v>1.3980000000000001E-2</v>
      </c>
      <c r="I23" s="13">
        <f>MIN((($B$6+(IF(EnemyInfoCasual!$C207=1,0.005,0))-($B$6*(IF(EnemyInfoCasual!$C207=1,0.005,0))))*PlayerInfo!$B$4)*EnemyInfoCasual!H207,1)</f>
        <v>4.9800000000000004E-2</v>
      </c>
      <c r="J23" s="13">
        <f t="shared" si="1"/>
        <v>0.7937460999999999</v>
      </c>
      <c r="K23" s="14">
        <f t="shared" si="2"/>
        <v>0.76491100000000001</v>
      </c>
      <c r="L23" s="8">
        <f t="shared" si="3"/>
        <v>13031.566416</v>
      </c>
      <c r="M23" s="8">
        <f t="shared" si="4"/>
        <v>17179.417008</v>
      </c>
      <c r="N23" s="16">
        <f>EnemyInfoCasual!F207</f>
        <v>2000</v>
      </c>
      <c r="O23" s="16">
        <f>N23*PlayerInfo!$B$10</f>
        <v>2000</v>
      </c>
      <c r="P23" s="16">
        <f>N23*PlayerInfo!$B$10*1.2*EnemyInfoCasual!H207</f>
        <v>2400</v>
      </c>
      <c r="Q23" s="16">
        <f>N23*PlayerInfo!$B$10*1.2*1.5*EnemyInfoCasual!H207</f>
        <v>3600</v>
      </c>
      <c r="R23" s="16">
        <f t="shared" si="5"/>
        <v>2105.8201999999997</v>
      </c>
      <c r="S23" s="16">
        <f t="shared" si="6"/>
        <v>3483.3632000000007</v>
      </c>
      <c r="T23" s="16">
        <f>EnemyInfoCasual!G207</f>
        <v>3400</v>
      </c>
      <c r="U23" s="16">
        <f>T23*PlayerInfo!$B$11</f>
        <v>3400</v>
      </c>
      <c r="V23" s="16">
        <f>T23*PlayerInfo!$B$11*1.2*EnemyInfoCasual!H207</f>
        <v>4080</v>
      </c>
      <c r="W23" s="16">
        <f>T23*PlayerInfo!$B$11*1.2*1.5*EnemyInfoCasual!H207</f>
        <v>6120</v>
      </c>
      <c r="X23" s="16">
        <f t="shared" si="7"/>
        <v>3579.8943399999998</v>
      </c>
      <c r="Y23" s="16">
        <f t="shared" si="8"/>
        <v>5921.7174400000004</v>
      </c>
    </row>
    <row r="24" spans="1:25">
      <c r="A24" s="4" t="s">
        <v>235</v>
      </c>
      <c r="B24" s="8">
        <f>EnemyInfoCasual!E208</f>
        <v>8100</v>
      </c>
      <c r="C24" s="8">
        <f>(B24+(IF(EnemyInfoCasual!I208=1,PlayerInfo!$B$5,0)))*(PlayerInfo!$B$1)*(EnemyInfoCasual!L208+1)</f>
        <v>13122</v>
      </c>
      <c r="D24" s="8">
        <f>(B24+(IF(EnemyInfoCasual!I208=1,PlayerInfo!$B$5,0))+PlayerInfo!$B$6)*(PlayerInfo!$B$1)*(EnemyInfoCasual!L208+1)*EnemyInfoCasual!H208</f>
        <v>13122</v>
      </c>
      <c r="E24" s="8">
        <f>(B24+(IF(EnemyInfoCasual!I208=1,PlayerInfo!$B$5,0))+PlayerInfo!$B$6+PlayerInfo!$B$7)*(PlayerInfo!$B$1)*(EnemyInfoCasual!L208+1)*1.2*EnemyInfoCasual!H208</f>
        <v>15746.4</v>
      </c>
      <c r="F24" s="13">
        <f t="shared" si="0"/>
        <v>3.8461538461538464E-2</v>
      </c>
      <c r="G24" s="13">
        <f>MIN((($B$4+(IF(EnemyInfoCasual!$C208=1,0.05,0))-($B$4*(IF(EnemyInfoCasual!$C208=1,0.05,0))))*PlayerInfo!$B$3)*EnemyInfoCasual!H208,1)</f>
        <v>0.19500000000000001</v>
      </c>
      <c r="H24" s="13">
        <f>MIN((($B$5+(IF(EnemyInfoCasual!$C208=1,0.005,0))-($B$5*(IF(EnemyInfoCasual!$C208=1,0.005,0))))*PlayerInfo!$B$4)*EnemyInfoCasual!H208,1)</f>
        <v>1.3980000000000001E-2</v>
      </c>
      <c r="I24" s="13">
        <f>MIN((($B$6+(IF(EnemyInfoCasual!$C208=1,0.005,0))-($B$6*(IF(EnemyInfoCasual!$C208=1,0.005,0))))*PlayerInfo!$B$4)*EnemyInfoCasual!H208,1)</f>
        <v>4.9800000000000004E-2</v>
      </c>
      <c r="J24" s="13">
        <f t="shared" si="1"/>
        <v>0.7937460999999999</v>
      </c>
      <c r="K24" s="14">
        <f t="shared" si="2"/>
        <v>0.76491100000000001</v>
      </c>
      <c r="L24" s="8">
        <f t="shared" si="3"/>
        <v>13194.460996199999</v>
      </c>
      <c r="M24" s="8">
        <f t="shared" si="4"/>
        <v>17394.159720599997</v>
      </c>
      <c r="N24" s="16">
        <f>EnemyInfoCasual!F208</f>
        <v>2000</v>
      </c>
      <c r="O24" s="16">
        <f>N24*PlayerInfo!$B$10</f>
        <v>2000</v>
      </c>
      <c r="P24" s="16">
        <f>N24*PlayerInfo!$B$10*1.2*EnemyInfoCasual!H208</f>
        <v>2400</v>
      </c>
      <c r="Q24" s="16">
        <f>N24*PlayerInfo!$B$10*1.2*1.5*EnemyInfoCasual!H208</f>
        <v>3600</v>
      </c>
      <c r="R24" s="16">
        <f t="shared" si="5"/>
        <v>2105.8201999999997</v>
      </c>
      <c r="S24" s="16">
        <f t="shared" si="6"/>
        <v>3483.3632000000007</v>
      </c>
      <c r="T24" s="16">
        <f>EnemyInfoCasual!G208</f>
        <v>3400</v>
      </c>
      <c r="U24" s="16">
        <f>T24*PlayerInfo!$B$11</f>
        <v>3400</v>
      </c>
      <c r="V24" s="16">
        <f>T24*PlayerInfo!$B$11*1.2*EnemyInfoCasual!H208</f>
        <v>4080</v>
      </c>
      <c r="W24" s="16">
        <f>T24*PlayerInfo!$B$11*1.2*1.5*EnemyInfoCasual!H208</f>
        <v>6120</v>
      </c>
      <c r="X24" s="16">
        <f t="shared" si="7"/>
        <v>3579.8943399999998</v>
      </c>
      <c r="Y24" s="16">
        <f t="shared" si="8"/>
        <v>5921.7174400000004</v>
      </c>
    </row>
    <row r="25" spans="1:25">
      <c r="A25" s="4" t="s">
        <v>236</v>
      </c>
      <c r="B25" s="8">
        <f>EnemyInfoCasual!E209</f>
        <v>8200</v>
      </c>
      <c r="C25" s="8">
        <f>(B25+(IF(EnemyInfoCasual!I209=1,PlayerInfo!$B$5,0)))*(PlayerInfo!$B$1)*(EnemyInfoCasual!L209+1)</f>
        <v>13284</v>
      </c>
      <c r="D25" s="8">
        <f>(B25+(IF(EnemyInfoCasual!I209=1,PlayerInfo!$B$5,0))+PlayerInfo!$B$6)*(PlayerInfo!$B$1)*(EnemyInfoCasual!L209+1)*EnemyInfoCasual!H209</f>
        <v>13284</v>
      </c>
      <c r="E25" s="8">
        <f>(B25+(IF(EnemyInfoCasual!I209=1,PlayerInfo!$B$5,0))+PlayerInfo!$B$6+PlayerInfo!$B$7)*(PlayerInfo!$B$1)*(EnemyInfoCasual!L209+1)*1.2*EnemyInfoCasual!H209</f>
        <v>15940.8</v>
      </c>
      <c r="F25" s="13">
        <f t="shared" si="0"/>
        <v>3.8461538461538464E-2</v>
      </c>
      <c r="G25" s="13">
        <f>MIN((($B$4+(IF(EnemyInfoCasual!$C209=1,0.05,0))-($B$4*(IF(EnemyInfoCasual!$C209=1,0.05,0))))*PlayerInfo!$B$3)*EnemyInfoCasual!H209,1)</f>
        <v>0.19500000000000001</v>
      </c>
      <c r="H25" s="13">
        <f>MIN((($B$5+(IF(EnemyInfoCasual!$C209=1,0.005,0))-($B$5*(IF(EnemyInfoCasual!$C209=1,0.005,0))))*PlayerInfo!$B$4)*EnemyInfoCasual!H209,1)</f>
        <v>1.3980000000000001E-2</v>
      </c>
      <c r="I25" s="13">
        <f>MIN((($B$6+(IF(EnemyInfoCasual!$C209=1,0.005,0))-($B$6*(IF(EnemyInfoCasual!$C209=1,0.005,0))))*PlayerInfo!$B$4)*EnemyInfoCasual!H209,1)</f>
        <v>4.9800000000000004E-2</v>
      </c>
      <c r="J25" s="13">
        <f t="shared" si="1"/>
        <v>0.7937460999999999</v>
      </c>
      <c r="K25" s="14">
        <f t="shared" si="2"/>
        <v>0.76491100000000001</v>
      </c>
      <c r="L25" s="8">
        <f t="shared" si="3"/>
        <v>13357.355576399999</v>
      </c>
      <c r="M25" s="8">
        <f t="shared" si="4"/>
        <v>17608.902433200001</v>
      </c>
      <c r="N25" s="16">
        <f>EnemyInfoCasual!F209</f>
        <v>2500</v>
      </c>
      <c r="O25" s="16">
        <f>N25*PlayerInfo!$B$10</f>
        <v>2500</v>
      </c>
      <c r="P25" s="16">
        <f>N25*PlayerInfo!$B$10*1.2*EnemyInfoCasual!H209</f>
        <v>3000</v>
      </c>
      <c r="Q25" s="16">
        <f>N25*PlayerInfo!$B$10*1.2*1.5*EnemyInfoCasual!H209</f>
        <v>4500</v>
      </c>
      <c r="R25" s="16">
        <f t="shared" si="5"/>
        <v>2632.2752499999997</v>
      </c>
      <c r="S25" s="16">
        <f t="shared" si="6"/>
        <v>4354.2040000000006</v>
      </c>
      <c r="T25" s="16">
        <f>EnemyInfoCasual!G209</f>
        <v>3600</v>
      </c>
      <c r="U25" s="16">
        <f>T25*PlayerInfo!$B$11</f>
        <v>3600</v>
      </c>
      <c r="V25" s="16">
        <f>T25*PlayerInfo!$B$11*1.2*EnemyInfoCasual!H209</f>
        <v>4320</v>
      </c>
      <c r="W25" s="16">
        <f>T25*PlayerInfo!$B$11*1.2*1.5*EnemyInfoCasual!H209</f>
        <v>6480</v>
      </c>
      <c r="X25" s="16">
        <f t="shared" si="7"/>
        <v>3790.4763599999997</v>
      </c>
      <c r="Y25" s="16">
        <f t="shared" si="8"/>
        <v>6270.0537600000007</v>
      </c>
    </row>
    <row r="26" spans="1:25">
      <c r="A26" s="4" t="s">
        <v>238</v>
      </c>
      <c r="B26" s="8">
        <f>EnemyInfoCasual!E210</f>
        <v>8300</v>
      </c>
      <c r="C26" s="8">
        <f>(B26+(IF(EnemyInfoCasual!I210=1,PlayerInfo!$B$5,0)))*(PlayerInfo!$B$1)*(EnemyInfoCasual!L210+1)</f>
        <v>13446</v>
      </c>
      <c r="D26" s="8">
        <f>(B26+(IF(EnemyInfoCasual!I210=1,PlayerInfo!$B$5,0))+PlayerInfo!$B$6)*(PlayerInfo!$B$1)*(EnemyInfoCasual!L210+1)*EnemyInfoCasual!H210</f>
        <v>13446</v>
      </c>
      <c r="E26" s="8">
        <f>(B26+(IF(EnemyInfoCasual!I210=1,PlayerInfo!$B$5,0))+PlayerInfo!$B$6+PlayerInfo!$B$7)*(PlayerInfo!$B$1)*(EnemyInfoCasual!L210+1)*1.2*EnemyInfoCasual!H210</f>
        <v>16135.199999999999</v>
      </c>
      <c r="F26" s="13">
        <f t="shared" si="0"/>
        <v>3.8461538461538464E-2</v>
      </c>
      <c r="G26" s="13">
        <f>MIN((($B$4+(IF(EnemyInfoCasual!$C210=1,0.05,0))-($B$4*(IF(EnemyInfoCasual!$C210=1,0.05,0))))*PlayerInfo!$B$3)*EnemyInfoCasual!H210,1)</f>
        <v>0.19500000000000001</v>
      </c>
      <c r="H26" s="13">
        <f>MIN((($B$5+(IF(EnemyInfoCasual!$C210=1,0.005,0))-($B$5*(IF(EnemyInfoCasual!$C210=1,0.005,0))))*PlayerInfo!$B$4)*EnemyInfoCasual!H210,1)</f>
        <v>1.3980000000000001E-2</v>
      </c>
      <c r="I26" s="13">
        <f>MIN((($B$6+(IF(EnemyInfoCasual!$C210=1,0.005,0))-($B$6*(IF(EnemyInfoCasual!$C210=1,0.005,0))))*PlayerInfo!$B$4)*EnemyInfoCasual!H210,1)</f>
        <v>4.9800000000000004E-2</v>
      </c>
      <c r="J26" s="13">
        <f t="shared" si="1"/>
        <v>0.7937460999999999</v>
      </c>
      <c r="K26" s="14">
        <f t="shared" si="2"/>
        <v>0.76491100000000001</v>
      </c>
      <c r="L26" s="8">
        <f t="shared" si="3"/>
        <v>13520.250156599999</v>
      </c>
      <c r="M26" s="8">
        <f t="shared" si="4"/>
        <v>17823.645145800005</v>
      </c>
      <c r="N26" s="16">
        <f>EnemyInfoCasual!F210</f>
        <v>2500</v>
      </c>
      <c r="O26" s="16">
        <f>N26*PlayerInfo!$B$10</f>
        <v>2500</v>
      </c>
      <c r="P26" s="16">
        <f>N26*PlayerInfo!$B$10*1.2*EnemyInfoCasual!H210</f>
        <v>3000</v>
      </c>
      <c r="Q26" s="16">
        <f>N26*PlayerInfo!$B$10*1.2*1.5*EnemyInfoCasual!H210</f>
        <v>4500</v>
      </c>
      <c r="R26" s="16">
        <f t="shared" si="5"/>
        <v>2632.2752499999997</v>
      </c>
      <c r="S26" s="16">
        <f t="shared" si="6"/>
        <v>4354.2040000000006</v>
      </c>
      <c r="T26" s="16">
        <f>EnemyInfoCasual!G210</f>
        <v>3600</v>
      </c>
      <c r="U26" s="16">
        <f>T26*PlayerInfo!$B$11</f>
        <v>3600</v>
      </c>
      <c r="V26" s="16">
        <f>T26*PlayerInfo!$B$11*1.2*EnemyInfoCasual!H210</f>
        <v>4320</v>
      </c>
      <c r="W26" s="16">
        <f>T26*PlayerInfo!$B$11*1.2*1.5*EnemyInfoCasual!H210</f>
        <v>6480</v>
      </c>
      <c r="X26" s="16">
        <f t="shared" si="7"/>
        <v>3790.4763599999997</v>
      </c>
      <c r="Y26" s="16">
        <f t="shared" si="8"/>
        <v>6270.0537600000007</v>
      </c>
    </row>
    <row r="27" spans="1:25">
      <c r="A27" s="4" t="s">
        <v>239</v>
      </c>
      <c r="B27" s="8">
        <f>EnemyInfoCasual!E211</f>
        <v>8400</v>
      </c>
      <c r="C27" s="8">
        <f>(B27+(IF(EnemyInfoCasual!I211=1,PlayerInfo!$B$5,0)))*(PlayerInfo!$B$1)*(EnemyInfoCasual!L211+1)</f>
        <v>13608</v>
      </c>
      <c r="D27" s="8">
        <f>(B27+(IF(EnemyInfoCasual!I211=1,PlayerInfo!$B$5,0))+PlayerInfo!$B$6)*(PlayerInfo!$B$1)*(EnemyInfoCasual!L211+1)*EnemyInfoCasual!H211</f>
        <v>13608</v>
      </c>
      <c r="E27" s="8">
        <f>(B27+(IF(EnemyInfoCasual!I211=1,PlayerInfo!$B$5,0))+PlayerInfo!$B$6+PlayerInfo!$B$7)*(PlayerInfo!$B$1)*(EnemyInfoCasual!L211+1)*1.2*EnemyInfoCasual!H211</f>
        <v>16329.599999999999</v>
      </c>
      <c r="F27" s="13">
        <f t="shared" si="0"/>
        <v>3.8461538461538464E-2</v>
      </c>
      <c r="G27" s="13">
        <f>MIN((($B$4+(IF(EnemyInfoCasual!$C211=1,0.05,0))-($B$4*(IF(EnemyInfoCasual!$C211=1,0.05,0))))*PlayerInfo!$B$3)*EnemyInfoCasual!H211,1)</f>
        <v>0.19500000000000001</v>
      </c>
      <c r="H27" s="13">
        <f>MIN((($B$5+(IF(EnemyInfoCasual!$C211=1,0.005,0))-($B$5*(IF(EnemyInfoCasual!$C211=1,0.005,0))))*PlayerInfo!$B$4)*EnemyInfoCasual!H211,1)</f>
        <v>1.3980000000000001E-2</v>
      </c>
      <c r="I27" s="13">
        <f>MIN((($B$6+(IF(EnemyInfoCasual!$C211=1,0.005,0))-($B$6*(IF(EnemyInfoCasual!$C211=1,0.005,0))))*PlayerInfo!$B$4)*EnemyInfoCasual!H211,1)</f>
        <v>4.9800000000000004E-2</v>
      </c>
      <c r="J27" s="13">
        <f t="shared" si="1"/>
        <v>0.7937460999999999</v>
      </c>
      <c r="K27" s="14">
        <f t="shared" si="2"/>
        <v>0.76491100000000001</v>
      </c>
      <c r="L27" s="8">
        <f t="shared" si="3"/>
        <v>13683.144736799997</v>
      </c>
      <c r="M27" s="8">
        <f t="shared" si="4"/>
        <v>18038.387858400001</v>
      </c>
      <c r="N27" s="16">
        <f>EnemyInfoCasual!F211</f>
        <v>2500</v>
      </c>
      <c r="O27" s="16">
        <f>N27*PlayerInfo!$B$10</f>
        <v>2500</v>
      </c>
      <c r="P27" s="16">
        <f>N27*PlayerInfo!$B$10*1.2*EnemyInfoCasual!H211</f>
        <v>3000</v>
      </c>
      <c r="Q27" s="16">
        <f>N27*PlayerInfo!$B$10*1.2*1.5*EnemyInfoCasual!H211</f>
        <v>4500</v>
      </c>
      <c r="R27" s="16">
        <f t="shared" si="5"/>
        <v>2632.2752499999997</v>
      </c>
      <c r="S27" s="16">
        <f t="shared" si="6"/>
        <v>4354.2040000000006</v>
      </c>
      <c r="T27" s="16">
        <f>EnemyInfoCasual!G211</f>
        <v>3600</v>
      </c>
      <c r="U27" s="16">
        <f>T27*PlayerInfo!$B$11</f>
        <v>3600</v>
      </c>
      <c r="V27" s="16">
        <f>T27*PlayerInfo!$B$11*1.2*EnemyInfoCasual!H211</f>
        <v>4320</v>
      </c>
      <c r="W27" s="16">
        <f>T27*PlayerInfo!$B$11*1.2*1.5*EnemyInfoCasual!H211</f>
        <v>6480</v>
      </c>
      <c r="X27" s="16">
        <f t="shared" si="7"/>
        <v>3790.4763599999997</v>
      </c>
      <c r="Y27" s="16">
        <f t="shared" si="8"/>
        <v>6270.0537600000007</v>
      </c>
    </row>
    <row r="28" spans="1:25">
      <c r="A28" s="4" t="s">
        <v>241</v>
      </c>
      <c r="B28" s="8">
        <f>EnemyInfoCasual!E212</f>
        <v>8500</v>
      </c>
      <c r="C28" s="8">
        <f>(B28+(IF(EnemyInfoCasual!I212=1,PlayerInfo!$B$5,0)))*(PlayerInfo!$B$1)*(EnemyInfoCasual!L212+1)</f>
        <v>13770</v>
      </c>
      <c r="D28" s="8">
        <f>(B28+(IF(EnemyInfoCasual!I212=1,PlayerInfo!$B$5,0))+PlayerInfo!$B$6)*(PlayerInfo!$B$1)*(EnemyInfoCasual!L212+1)*EnemyInfoCasual!H212</f>
        <v>13770</v>
      </c>
      <c r="E28" s="8">
        <f>(B28+(IF(EnemyInfoCasual!I212=1,PlayerInfo!$B$5,0))+PlayerInfo!$B$6+PlayerInfo!$B$7)*(PlayerInfo!$B$1)*(EnemyInfoCasual!L212+1)*1.2*EnemyInfoCasual!H212</f>
        <v>16524</v>
      </c>
      <c r="F28" s="13">
        <f t="shared" si="0"/>
        <v>3.8461538461538464E-2</v>
      </c>
      <c r="G28" s="13">
        <f>MIN((($B$4+(IF(EnemyInfoCasual!$C212=1,0.05,0))-($B$4*(IF(EnemyInfoCasual!$C212=1,0.05,0))))*PlayerInfo!$B$3)*EnemyInfoCasual!H212,1)</f>
        <v>0.19500000000000001</v>
      </c>
      <c r="H28" s="13">
        <f>MIN((($B$5+(IF(EnemyInfoCasual!$C212=1,0.005,0))-($B$5*(IF(EnemyInfoCasual!$C212=1,0.005,0))))*PlayerInfo!$B$4)*EnemyInfoCasual!H212,1)</f>
        <v>1.3980000000000001E-2</v>
      </c>
      <c r="I28" s="13">
        <f>MIN((($B$6+(IF(EnemyInfoCasual!$C212=1,0.005,0))-($B$6*(IF(EnemyInfoCasual!$C212=1,0.005,0))))*PlayerInfo!$B$4)*EnemyInfoCasual!H212,1)</f>
        <v>4.9800000000000004E-2</v>
      </c>
      <c r="J28" s="13">
        <f t="shared" si="1"/>
        <v>0.7937460999999999</v>
      </c>
      <c r="K28" s="14">
        <f t="shared" si="2"/>
        <v>0.76491100000000001</v>
      </c>
      <c r="L28" s="8">
        <f t="shared" si="3"/>
        <v>13846.039316999999</v>
      </c>
      <c r="M28" s="8">
        <f t="shared" si="4"/>
        <v>18253.130571000002</v>
      </c>
      <c r="N28" s="16">
        <f>EnemyInfoCasual!F212</f>
        <v>2500</v>
      </c>
      <c r="O28" s="16">
        <f>N28*PlayerInfo!$B$10</f>
        <v>2500</v>
      </c>
      <c r="P28" s="16">
        <f>N28*PlayerInfo!$B$10*1.2*EnemyInfoCasual!H212</f>
        <v>3000</v>
      </c>
      <c r="Q28" s="16">
        <f>N28*PlayerInfo!$B$10*1.2*1.5*EnemyInfoCasual!H212</f>
        <v>4500</v>
      </c>
      <c r="R28" s="16">
        <f t="shared" si="5"/>
        <v>2632.2752499999997</v>
      </c>
      <c r="S28" s="16">
        <f t="shared" si="6"/>
        <v>4354.2040000000006</v>
      </c>
      <c r="T28" s="16">
        <f>EnemyInfoCasual!G212</f>
        <v>3600</v>
      </c>
      <c r="U28" s="16">
        <f>T28*PlayerInfo!$B$11</f>
        <v>3600</v>
      </c>
      <c r="V28" s="16">
        <f>T28*PlayerInfo!$B$11*1.2*EnemyInfoCasual!H212</f>
        <v>4320</v>
      </c>
      <c r="W28" s="16">
        <f>T28*PlayerInfo!$B$11*1.2*1.5*EnemyInfoCasual!H212</f>
        <v>6480</v>
      </c>
      <c r="X28" s="16">
        <f t="shared" si="7"/>
        <v>3790.4763599999997</v>
      </c>
      <c r="Y28" s="16">
        <f t="shared" si="8"/>
        <v>6270.0537600000007</v>
      </c>
    </row>
    <row r="29" spans="1:25">
      <c r="A29" s="4" t="s">
        <v>242</v>
      </c>
      <c r="B29" s="8">
        <f>EnemyInfoCasual!E213</f>
        <v>8600</v>
      </c>
      <c r="C29" s="8">
        <f>(B29+(IF(EnemyInfoCasual!I213=1,PlayerInfo!$B$5,0)))*(PlayerInfo!$B$1)*(EnemyInfoCasual!L213+1)</f>
        <v>13932.000000000002</v>
      </c>
      <c r="D29" s="8">
        <f>(B29+(IF(EnemyInfoCasual!I213=1,PlayerInfo!$B$5,0))+PlayerInfo!$B$6)*(PlayerInfo!$B$1)*(EnemyInfoCasual!L213+1)*EnemyInfoCasual!H213</f>
        <v>13932.000000000002</v>
      </c>
      <c r="E29" s="8">
        <f>(B29+(IF(EnemyInfoCasual!I213=1,PlayerInfo!$B$5,0))+PlayerInfo!$B$6+PlayerInfo!$B$7)*(PlayerInfo!$B$1)*(EnemyInfoCasual!L213+1)*1.2*EnemyInfoCasual!H213</f>
        <v>16718.400000000001</v>
      </c>
      <c r="F29" s="13">
        <f t="shared" si="0"/>
        <v>3.8461538461538464E-2</v>
      </c>
      <c r="G29" s="13">
        <f>MIN((($B$4+(IF(EnemyInfoCasual!$C213=1,0.05,0))-($B$4*(IF(EnemyInfoCasual!$C213=1,0.05,0))))*PlayerInfo!$B$3)*EnemyInfoCasual!H213,1)</f>
        <v>0.19500000000000001</v>
      </c>
      <c r="H29" s="13">
        <f>MIN((($B$5+(IF(EnemyInfoCasual!$C213=1,0.005,0))-($B$5*(IF(EnemyInfoCasual!$C213=1,0.005,0))))*PlayerInfo!$B$4)*EnemyInfoCasual!H213,1)</f>
        <v>1.3980000000000001E-2</v>
      </c>
      <c r="I29" s="13">
        <f>MIN((($B$6+(IF(EnemyInfoCasual!$C213=1,0.005,0))-($B$6*(IF(EnemyInfoCasual!$C213=1,0.005,0))))*PlayerInfo!$B$4)*EnemyInfoCasual!H213,1)</f>
        <v>4.9800000000000004E-2</v>
      </c>
      <c r="J29" s="13">
        <f t="shared" si="1"/>
        <v>0.7937460999999999</v>
      </c>
      <c r="K29" s="14">
        <f t="shared" si="2"/>
        <v>0.76491100000000001</v>
      </c>
      <c r="L29" s="8">
        <f t="shared" si="3"/>
        <v>14008.933897200001</v>
      </c>
      <c r="M29" s="8">
        <f t="shared" si="4"/>
        <v>18467.873283600002</v>
      </c>
      <c r="N29" s="16">
        <f>EnemyInfoCasual!F213</f>
        <v>2500</v>
      </c>
      <c r="O29" s="16">
        <f>N29*PlayerInfo!$B$10</f>
        <v>2500</v>
      </c>
      <c r="P29" s="16">
        <f>N29*PlayerInfo!$B$10*1.2*EnemyInfoCasual!H213</f>
        <v>3000</v>
      </c>
      <c r="Q29" s="16">
        <f>N29*PlayerInfo!$B$10*1.2*1.5*EnemyInfoCasual!H213</f>
        <v>4500</v>
      </c>
      <c r="R29" s="16">
        <f t="shared" si="5"/>
        <v>2632.2752499999997</v>
      </c>
      <c r="S29" s="16">
        <f t="shared" si="6"/>
        <v>4354.2040000000006</v>
      </c>
      <c r="T29" s="16">
        <f>EnemyInfoCasual!G213</f>
        <v>3600</v>
      </c>
      <c r="U29" s="16">
        <f>T29*PlayerInfo!$B$11</f>
        <v>3600</v>
      </c>
      <c r="V29" s="16">
        <f>T29*PlayerInfo!$B$11*1.2*EnemyInfoCasual!H213</f>
        <v>4320</v>
      </c>
      <c r="W29" s="16">
        <f>T29*PlayerInfo!$B$11*1.2*1.5*EnemyInfoCasual!H213</f>
        <v>6480</v>
      </c>
      <c r="X29" s="16">
        <f t="shared" si="7"/>
        <v>3790.4763599999997</v>
      </c>
      <c r="Y29" s="16">
        <f t="shared" si="8"/>
        <v>6270.0537600000007</v>
      </c>
    </row>
    <row r="30" spans="1:25">
      <c r="A30" s="4" t="s">
        <v>243</v>
      </c>
      <c r="B30" s="8">
        <f>EnemyInfoCasual!E214</f>
        <v>8700</v>
      </c>
      <c r="C30" s="8">
        <f>(B30+(IF(EnemyInfoCasual!I214=1,PlayerInfo!$B$5,0)))*(PlayerInfo!$B$1)*(EnemyInfoCasual!L214+1)</f>
        <v>14094.000000000002</v>
      </c>
      <c r="D30" s="8">
        <f>(B30+(IF(EnemyInfoCasual!I214=1,PlayerInfo!$B$5,0))+PlayerInfo!$B$6)*(PlayerInfo!$B$1)*(EnemyInfoCasual!L214+1)*EnemyInfoCasual!H214</f>
        <v>14094.000000000002</v>
      </c>
      <c r="E30" s="8">
        <f>(B30+(IF(EnemyInfoCasual!I214=1,PlayerInfo!$B$5,0))+PlayerInfo!$B$6+PlayerInfo!$B$7)*(PlayerInfo!$B$1)*(EnemyInfoCasual!L214+1)*1.2*EnemyInfoCasual!H214</f>
        <v>16912.800000000003</v>
      </c>
      <c r="F30" s="13">
        <f t="shared" si="0"/>
        <v>3.8461538461538464E-2</v>
      </c>
      <c r="G30" s="13">
        <f>MIN((($B$4+(IF(EnemyInfoCasual!$C214=1,0.05,0))-($B$4*(IF(EnemyInfoCasual!$C214=1,0.05,0))))*PlayerInfo!$B$3)*EnemyInfoCasual!H214,1)</f>
        <v>0.19500000000000001</v>
      </c>
      <c r="H30" s="13">
        <f>MIN((($B$5+(IF(EnemyInfoCasual!$C214=1,0.005,0))-($B$5*(IF(EnemyInfoCasual!$C214=1,0.005,0))))*PlayerInfo!$B$4)*EnemyInfoCasual!H214,1)</f>
        <v>1.3980000000000001E-2</v>
      </c>
      <c r="I30" s="13">
        <f>MIN((($B$6+(IF(EnemyInfoCasual!$C214=1,0.005,0))-($B$6*(IF(EnemyInfoCasual!$C214=1,0.005,0))))*PlayerInfo!$B$4)*EnemyInfoCasual!H214,1)</f>
        <v>4.9800000000000004E-2</v>
      </c>
      <c r="J30" s="13">
        <f t="shared" si="1"/>
        <v>0.7937460999999999</v>
      </c>
      <c r="K30" s="14">
        <f t="shared" si="2"/>
        <v>0.76491100000000001</v>
      </c>
      <c r="L30" s="8">
        <f t="shared" si="3"/>
        <v>14171.8284774</v>
      </c>
      <c r="M30" s="8">
        <f t="shared" si="4"/>
        <v>18682.615996200002</v>
      </c>
      <c r="N30" s="16">
        <f>EnemyInfoCasual!F214</f>
        <v>2500</v>
      </c>
      <c r="O30" s="16">
        <f>N30*PlayerInfo!$B$10</f>
        <v>2500</v>
      </c>
      <c r="P30" s="16">
        <f>N30*PlayerInfo!$B$10*1.2*EnemyInfoCasual!H214</f>
        <v>3000</v>
      </c>
      <c r="Q30" s="16">
        <f>N30*PlayerInfo!$B$10*1.2*1.5*EnemyInfoCasual!H214</f>
        <v>4500</v>
      </c>
      <c r="R30" s="16">
        <f t="shared" si="5"/>
        <v>2632.2752499999997</v>
      </c>
      <c r="S30" s="16">
        <f t="shared" si="6"/>
        <v>4354.2040000000006</v>
      </c>
      <c r="T30" s="16">
        <f>EnemyInfoCasual!G214</f>
        <v>3600</v>
      </c>
      <c r="U30" s="16">
        <f>T30*PlayerInfo!$B$11</f>
        <v>3600</v>
      </c>
      <c r="V30" s="16">
        <f>T30*PlayerInfo!$B$11*1.2*EnemyInfoCasual!H214</f>
        <v>4320</v>
      </c>
      <c r="W30" s="16">
        <f>T30*PlayerInfo!$B$11*1.2*1.5*EnemyInfoCasual!H214</f>
        <v>6480</v>
      </c>
      <c r="X30" s="16">
        <f t="shared" si="7"/>
        <v>3790.4763599999997</v>
      </c>
      <c r="Y30" s="16">
        <f t="shared" si="8"/>
        <v>6270.0537600000007</v>
      </c>
    </row>
    <row r="31" spans="1:25">
      <c r="A31" s="4" t="s">
        <v>245</v>
      </c>
      <c r="B31" s="8">
        <f>EnemyInfoCasual!E215</f>
        <v>8800</v>
      </c>
      <c r="C31" s="8">
        <f>(B31+(IF(EnemyInfoCasual!I215=1,PlayerInfo!$B$5,0)))*(PlayerInfo!$B$1)*(EnemyInfoCasual!L215+1)</f>
        <v>14256.000000000002</v>
      </c>
      <c r="D31" s="8">
        <f>(B31+(IF(EnemyInfoCasual!I215=1,PlayerInfo!$B$5,0))+PlayerInfo!$B$6)*(PlayerInfo!$B$1)*(EnemyInfoCasual!L215+1)*EnemyInfoCasual!H215</f>
        <v>14256.000000000002</v>
      </c>
      <c r="E31" s="8">
        <f>(B31+(IF(EnemyInfoCasual!I215=1,PlayerInfo!$B$5,0))+PlayerInfo!$B$6+PlayerInfo!$B$7)*(PlayerInfo!$B$1)*(EnemyInfoCasual!L215+1)*1.2*EnemyInfoCasual!H215</f>
        <v>17107.2</v>
      </c>
      <c r="F31" s="13">
        <f t="shared" si="0"/>
        <v>3.8461538461538464E-2</v>
      </c>
      <c r="G31" s="13">
        <f>MIN((($B$4+(IF(EnemyInfoCasual!$C215=1,0.05,0))-($B$4*(IF(EnemyInfoCasual!$C215=1,0.05,0))))*PlayerInfo!$B$3)*EnemyInfoCasual!H215,1)</f>
        <v>0.19500000000000001</v>
      </c>
      <c r="H31" s="13">
        <f>MIN((($B$5+(IF(EnemyInfoCasual!$C215=1,0.005,0))-($B$5*(IF(EnemyInfoCasual!$C215=1,0.005,0))))*PlayerInfo!$B$4)*EnemyInfoCasual!H215,1)</f>
        <v>1.3980000000000001E-2</v>
      </c>
      <c r="I31" s="13">
        <f>MIN((($B$6+(IF(EnemyInfoCasual!$C215=1,0.005,0))-($B$6*(IF(EnemyInfoCasual!$C215=1,0.005,0))))*PlayerInfo!$B$4)*EnemyInfoCasual!H215,1)</f>
        <v>4.9800000000000004E-2</v>
      </c>
      <c r="J31" s="13">
        <f t="shared" si="1"/>
        <v>0.7937460999999999</v>
      </c>
      <c r="K31" s="14">
        <f t="shared" si="2"/>
        <v>0.76491100000000001</v>
      </c>
      <c r="L31" s="8">
        <f t="shared" si="3"/>
        <v>14334.7230576</v>
      </c>
      <c r="M31" s="8">
        <f t="shared" si="4"/>
        <v>18897.358708800006</v>
      </c>
      <c r="N31" s="16">
        <f>EnemyInfoCasual!F215</f>
        <v>2500</v>
      </c>
      <c r="O31" s="16">
        <f>N31*PlayerInfo!$B$10</f>
        <v>2500</v>
      </c>
      <c r="P31" s="16">
        <f>N31*PlayerInfo!$B$10*1.2*EnemyInfoCasual!H215</f>
        <v>3000</v>
      </c>
      <c r="Q31" s="16">
        <f>N31*PlayerInfo!$B$10*1.2*1.5*EnemyInfoCasual!H215</f>
        <v>4500</v>
      </c>
      <c r="R31" s="16">
        <f t="shared" si="5"/>
        <v>2632.2752499999997</v>
      </c>
      <c r="S31" s="16">
        <f t="shared" si="6"/>
        <v>4354.2040000000006</v>
      </c>
      <c r="T31" s="16">
        <f>EnemyInfoCasual!G215</f>
        <v>3600</v>
      </c>
      <c r="U31" s="16">
        <f>T31*PlayerInfo!$B$11</f>
        <v>3600</v>
      </c>
      <c r="V31" s="16">
        <f>T31*PlayerInfo!$B$11*1.2*EnemyInfoCasual!H215</f>
        <v>4320</v>
      </c>
      <c r="W31" s="16">
        <f>T31*PlayerInfo!$B$11*1.2*1.5*EnemyInfoCasual!H215</f>
        <v>6480</v>
      </c>
      <c r="X31" s="16">
        <f t="shared" si="7"/>
        <v>3790.4763599999997</v>
      </c>
      <c r="Y31" s="16">
        <f t="shared" si="8"/>
        <v>6270.0537600000007</v>
      </c>
    </row>
    <row r="32" spans="1:25">
      <c r="A32" s="4" t="s">
        <v>246</v>
      </c>
      <c r="B32" s="8">
        <f>EnemyInfoCasual!E216</f>
        <v>8900</v>
      </c>
      <c r="C32" s="8">
        <f>(B32+(IF(EnemyInfoCasual!I216=1,PlayerInfo!$B$5,0)))*(PlayerInfo!$B$1)*(EnemyInfoCasual!L216+1)</f>
        <v>14418.000000000002</v>
      </c>
      <c r="D32" s="8">
        <f>(B32+(IF(EnemyInfoCasual!I216=1,PlayerInfo!$B$5,0))+PlayerInfo!$B$6)*(PlayerInfo!$B$1)*(EnemyInfoCasual!L216+1)*EnemyInfoCasual!H216</f>
        <v>14418.000000000002</v>
      </c>
      <c r="E32" s="8">
        <f>(B32+(IF(EnemyInfoCasual!I216=1,PlayerInfo!$B$5,0))+PlayerInfo!$B$6+PlayerInfo!$B$7)*(PlayerInfo!$B$1)*(EnemyInfoCasual!L216+1)*1.2*EnemyInfoCasual!H216</f>
        <v>17301.600000000002</v>
      </c>
      <c r="F32" s="13">
        <f t="shared" si="0"/>
        <v>3.8461538461538464E-2</v>
      </c>
      <c r="G32" s="13">
        <f>MIN((($B$4+(IF(EnemyInfoCasual!$C216=1,0.05,0))-($B$4*(IF(EnemyInfoCasual!$C216=1,0.05,0))))*PlayerInfo!$B$3)*EnemyInfoCasual!H216,1)</f>
        <v>0.19500000000000001</v>
      </c>
      <c r="H32" s="13">
        <f>MIN((($B$5+(IF(EnemyInfoCasual!$C216=1,0.005,0))-($B$5*(IF(EnemyInfoCasual!$C216=1,0.005,0))))*PlayerInfo!$B$4)*EnemyInfoCasual!H216,1)</f>
        <v>1.3980000000000001E-2</v>
      </c>
      <c r="I32" s="13">
        <f>MIN((($B$6+(IF(EnemyInfoCasual!$C216=1,0.005,0))-($B$6*(IF(EnemyInfoCasual!$C216=1,0.005,0))))*PlayerInfo!$B$4)*EnemyInfoCasual!H216,1)</f>
        <v>4.9800000000000004E-2</v>
      </c>
      <c r="J32" s="13">
        <f t="shared" si="1"/>
        <v>0.7937460999999999</v>
      </c>
      <c r="K32" s="14">
        <f t="shared" si="2"/>
        <v>0.76491100000000001</v>
      </c>
      <c r="L32" s="8">
        <f t="shared" si="3"/>
        <v>14497.6176378</v>
      </c>
      <c r="M32" s="8">
        <f t="shared" si="4"/>
        <v>19112.101421400002</v>
      </c>
      <c r="N32" s="16">
        <f>EnemyInfoCasual!F216</f>
        <v>2500</v>
      </c>
      <c r="O32" s="16">
        <f>N32*PlayerInfo!$B$10</f>
        <v>2500</v>
      </c>
      <c r="P32" s="16">
        <f>N32*PlayerInfo!$B$10*1.2*EnemyInfoCasual!H216</f>
        <v>3000</v>
      </c>
      <c r="Q32" s="16">
        <f>N32*PlayerInfo!$B$10*1.2*1.5*EnemyInfoCasual!H216</f>
        <v>4500</v>
      </c>
      <c r="R32" s="16">
        <f t="shared" si="5"/>
        <v>2632.2752499999997</v>
      </c>
      <c r="S32" s="16">
        <f t="shared" si="6"/>
        <v>4354.2040000000006</v>
      </c>
      <c r="T32" s="16">
        <f>EnemyInfoCasual!G216</f>
        <v>3600</v>
      </c>
      <c r="U32" s="16">
        <f>T32*PlayerInfo!$B$11</f>
        <v>3600</v>
      </c>
      <c r="V32" s="16">
        <f>T32*PlayerInfo!$B$11*1.2*EnemyInfoCasual!H216</f>
        <v>4320</v>
      </c>
      <c r="W32" s="16">
        <f>T32*PlayerInfo!$B$11*1.2*1.5*EnemyInfoCasual!H216</f>
        <v>6480</v>
      </c>
      <c r="X32" s="16">
        <f t="shared" si="7"/>
        <v>3790.4763599999997</v>
      </c>
      <c r="Y32" s="16">
        <f t="shared" si="8"/>
        <v>6270.0537600000007</v>
      </c>
    </row>
    <row r="33" spans="1:25">
      <c r="A33" s="4" t="s">
        <v>248</v>
      </c>
      <c r="B33" s="8">
        <f>EnemyInfoCasual!E217</f>
        <v>9000</v>
      </c>
      <c r="C33" s="8">
        <f>(B33+(IF(EnemyInfoCasual!I217=1,PlayerInfo!$B$5,0)))*(PlayerInfo!$B$1)*(EnemyInfoCasual!L217+1)</f>
        <v>14580.000000000002</v>
      </c>
      <c r="D33" s="8">
        <f>(B33+(IF(EnemyInfoCasual!I217=1,PlayerInfo!$B$5,0))+PlayerInfo!$B$6)*(PlayerInfo!$B$1)*(EnemyInfoCasual!L217+1)*EnemyInfoCasual!H217</f>
        <v>14580.000000000002</v>
      </c>
      <c r="E33" s="8">
        <f>(B33+(IF(EnemyInfoCasual!I217=1,PlayerInfo!$B$5,0))+PlayerInfo!$B$6+PlayerInfo!$B$7)*(PlayerInfo!$B$1)*(EnemyInfoCasual!L217+1)*1.2*EnemyInfoCasual!H217</f>
        <v>17496</v>
      </c>
      <c r="F33" s="13">
        <f t="shared" si="0"/>
        <v>3.8461538461538464E-2</v>
      </c>
      <c r="G33" s="13">
        <f>MIN((($B$4+(IF(EnemyInfoCasual!$C217=1,0.05,0))-($B$4*(IF(EnemyInfoCasual!$C217=1,0.05,0))))*PlayerInfo!$B$3)*EnemyInfoCasual!H217,1)</f>
        <v>0.19500000000000001</v>
      </c>
      <c r="H33" s="13">
        <f>MIN((($B$5+(IF(EnemyInfoCasual!$C217=1,0.005,0))-($B$5*(IF(EnemyInfoCasual!$C217=1,0.005,0))))*PlayerInfo!$B$4)*EnemyInfoCasual!H217,1)</f>
        <v>1.3980000000000001E-2</v>
      </c>
      <c r="I33" s="13">
        <f>MIN((($B$6+(IF(EnemyInfoCasual!$C217=1,0.005,0))-($B$6*(IF(EnemyInfoCasual!$C217=1,0.005,0))))*PlayerInfo!$B$4)*EnemyInfoCasual!H217,1)</f>
        <v>4.9800000000000004E-2</v>
      </c>
      <c r="J33" s="13">
        <f t="shared" si="1"/>
        <v>0.7937460999999999</v>
      </c>
      <c r="K33" s="14">
        <f t="shared" si="2"/>
        <v>0.76491100000000001</v>
      </c>
      <c r="L33" s="8">
        <f t="shared" si="3"/>
        <v>14660.512218000002</v>
      </c>
      <c r="M33" s="8">
        <f t="shared" si="4"/>
        <v>19326.844134000003</v>
      </c>
      <c r="N33" s="16">
        <f>EnemyInfoCasual!F217</f>
        <v>2500</v>
      </c>
      <c r="O33" s="16">
        <f>N33*PlayerInfo!$B$10</f>
        <v>2500</v>
      </c>
      <c r="P33" s="16">
        <f>N33*PlayerInfo!$B$10*1.2*EnemyInfoCasual!H217</f>
        <v>3000</v>
      </c>
      <c r="Q33" s="16">
        <f>N33*PlayerInfo!$B$10*1.2*1.5*EnemyInfoCasual!H217</f>
        <v>4500</v>
      </c>
      <c r="R33" s="16">
        <f t="shared" si="5"/>
        <v>2632.2752499999997</v>
      </c>
      <c r="S33" s="16">
        <f t="shared" si="6"/>
        <v>4354.2040000000006</v>
      </c>
      <c r="T33" s="16">
        <f>EnemyInfoCasual!G217</f>
        <v>3600</v>
      </c>
      <c r="U33" s="16">
        <f>T33*PlayerInfo!$B$11</f>
        <v>3600</v>
      </c>
      <c r="V33" s="16">
        <f>T33*PlayerInfo!$B$11*1.2*EnemyInfoCasual!H217</f>
        <v>4320</v>
      </c>
      <c r="W33" s="16">
        <f>T33*PlayerInfo!$B$11*1.2*1.5*EnemyInfoCasual!H217</f>
        <v>6480</v>
      </c>
      <c r="X33" s="16">
        <f t="shared" si="7"/>
        <v>3790.4763599999997</v>
      </c>
      <c r="Y33" s="16">
        <f t="shared" si="8"/>
        <v>6270.0537600000007</v>
      </c>
    </row>
    <row r="34" spans="1:25">
      <c r="A34" s="4" t="s">
        <v>249</v>
      </c>
      <c r="B34" s="8">
        <f>EnemyInfoCasual!E218</f>
        <v>9100</v>
      </c>
      <c r="C34" s="8">
        <f>(B34+(IF(EnemyInfoCasual!I218=1,PlayerInfo!$B$5,0)))*(PlayerInfo!$B$1)*(EnemyInfoCasual!L218+1)</f>
        <v>14742.000000000002</v>
      </c>
      <c r="D34" s="8">
        <f>(B34+(IF(EnemyInfoCasual!I218=1,PlayerInfo!$B$5,0))+PlayerInfo!$B$6)*(PlayerInfo!$B$1)*(EnemyInfoCasual!L218+1)*EnemyInfoCasual!H218</f>
        <v>14742.000000000002</v>
      </c>
      <c r="E34" s="8">
        <f>(B34+(IF(EnemyInfoCasual!I218=1,PlayerInfo!$B$5,0))+PlayerInfo!$B$6+PlayerInfo!$B$7)*(PlayerInfo!$B$1)*(EnemyInfoCasual!L218+1)*1.2*EnemyInfoCasual!H218</f>
        <v>17690.400000000001</v>
      </c>
      <c r="F34" s="13">
        <f t="shared" si="0"/>
        <v>3.8461538461538464E-2</v>
      </c>
      <c r="G34" s="13">
        <f>MIN((($B$4+(IF(EnemyInfoCasual!$C218=1,0.05,0))-($B$4*(IF(EnemyInfoCasual!$C218=1,0.05,0))))*PlayerInfo!$B$3)*EnemyInfoCasual!H218,1)</f>
        <v>0.19500000000000001</v>
      </c>
      <c r="H34" s="13">
        <f>MIN((($B$5+(IF(EnemyInfoCasual!$C218=1,0.005,0))-($B$5*(IF(EnemyInfoCasual!$C218=1,0.005,0))))*PlayerInfo!$B$4)*EnemyInfoCasual!H218,1)</f>
        <v>1.3980000000000001E-2</v>
      </c>
      <c r="I34" s="13">
        <f>MIN((($B$6+(IF(EnemyInfoCasual!$C218=1,0.005,0))-($B$6*(IF(EnemyInfoCasual!$C218=1,0.005,0))))*PlayerInfo!$B$4)*EnemyInfoCasual!H218,1)</f>
        <v>4.9800000000000004E-2</v>
      </c>
      <c r="J34" s="13">
        <f t="shared" si="1"/>
        <v>0.7937460999999999</v>
      </c>
      <c r="K34" s="14">
        <f t="shared" si="2"/>
        <v>0.76491100000000001</v>
      </c>
      <c r="L34" s="8">
        <f t="shared" si="3"/>
        <v>14823.406798200002</v>
      </c>
      <c r="M34" s="8">
        <f t="shared" si="4"/>
        <v>19541.586846600003</v>
      </c>
      <c r="N34" s="16">
        <f>EnemyInfoCasual!F218</f>
        <v>3000</v>
      </c>
      <c r="O34" s="16">
        <f>N34*PlayerInfo!$B$10</f>
        <v>3000</v>
      </c>
      <c r="P34" s="16">
        <f>N34*PlayerInfo!$B$10*1.2*EnemyInfoCasual!H218</f>
        <v>3600</v>
      </c>
      <c r="Q34" s="16">
        <f>N34*PlayerInfo!$B$10*1.2*1.5*EnemyInfoCasual!H218</f>
        <v>5400</v>
      </c>
      <c r="R34" s="16">
        <f t="shared" si="5"/>
        <v>3158.7302999999997</v>
      </c>
      <c r="S34" s="16">
        <f t="shared" si="6"/>
        <v>5225.0448000000006</v>
      </c>
      <c r="T34" s="16">
        <f>EnemyInfoCasual!G218</f>
        <v>3900</v>
      </c>
      <c r="U34" s="16">
        <f>T34*PlayerInfo!$B$11</f>
        <v>3900</v>
      </c>
      <c r="V34" s="16">
        <f>T34*PlayerInfo!$B$11*1.2*EnemyInfoCasual!H218</f>
        <v>4680</v>
      </c>
      <c r="W34" s="16">
        <f>T34*PlayerInfo!$B$11*1.2*1.5*EnemyInfoCasual!H218</f>
        <v>7020</v>
      </c>
      <c r="X34" s="16">
        <f t="shared" si="7"/>
        <v>4106.3493899999994</v>
      </c>
      <c r="Y34" s="16">
        <f t="shared" si="8"/>
        <v>6792.5582400000003</v>
      </c>
    </row>
    <row r="35" spans="1:25">
      <c r="A35" s="4" t="s">
        <v>250</v>
      </c>
      <c r="B35" s="8">
        <f>EnemyInfoCasual!E219</f>
        <v>9200</v>
      </c>
      <c r="C35" s="8">
        <f>(B35+(IF(EnemyInfoCasual!I219=1,PlayerInfo!$B$5,0)))*(PlayerInfo!$B$1)*(EnemyInfoCasual!L219+1)</f>
        <v>14904.000000000002</v>
      </c>
      <c r="D35" s="8">
        <f>(B35+(IF(EnemyInfoCasual!I219=1,PlayerInfo!$B$5,0))+PlayerInfo!$B$6)*(PlayerInfo!$B$1)*(EnemyInfoCasual!L219+1)*EnemyInfoCasual!H219</f>
        <v>14904.000000000002</v>
      </c>
      <c r="E35" s="8">
        <f>(B35+(IF(EnemyInfoCasual!I219=1,PlayerInfo!$B$5,0))+PlayerInfo!$B$6+PlayerInfo!$B$7)*(PlayerInfo!$B$1)*(EnemyInfoCasual!L219+1)*1.2*EnemyInfoCasual!H219</f>
        <v>17884.800000000003</v>
      </c>
      <c r="F35" s="13">
        <f t="shared" si="0"/>
        <v>3.8461538461538464E-2</v>
      </c>
      <c r="G35" s="13">
        <f>MIN((($B$4+(IF(EnemyInfoCasual!$C219=1,0.05,0))-($B$4*(IF(EnemyInfoCasual!$C219=1,0.05,0))))*PlayerInfo!$B$3)*EnemyInfoCasual!H219,1)</f>
        <v>0.19500000000000001</v>
      </c>
      <c r="H35" s="13">
        <f>MIN((($B$5+(IF(EnemyInfoCasual!$C219=1,0.005,0))-($B$5*(IF(EnemyInfoCasual!$C219=1,0.005,0))))*PlayerInfo!$B$4)*EnemyInfoCasual!H219,1)</f>
        <v>1.3980000000000001E-2</v>
      </c>
      <c r="I35" s="13">
        <f>MIN((($B$6+(IF(EnemyInfoCasual!$C219=1,0.005,0))-($B$6*(IF(EnemyInfoCasual!$C219=1,0.005,0))))*PlayerInfo!$B$4)*EnemyInfoCasual!H219,1)</f>
        <v>4.9800000000000004E-2</v>
      </c>
      <c r="J35" s="13">
        <f t="shared" si="1"/>
        <v>0.7937460999999999</v>
      </c>
      <c r="K35" s="14">
        <f t="shared" si="2"/>
        <v>0.76491100000000001</v>
      </c>
      <c r="L35" s="8">
        <f t="shared" si="3"/>
        <v>14986.301378400001</v>
      </c>
      <c r="M35" s="8">
        <f t="shared" si="4"/>
        <v>19756.329559200003</v>
      </c>
      <c r="N35" s="16">
        <f>EnemyInfoCasual!F219</f>
        <v>3000</v>
      </c>
      <c r="O35" s="16">
        <f>N35*PlayerInfo!$B$10</f>
        <v>3000</v>
      </c>
      <c r="P35" s="16">
        <f>N35*PlayerInfo!$B$10*1.2*EnemyInfoCasual!H219</f>
        <v>3600</v>
      </c>
      <c r="Q35" s="16">
        <f>N35*PlayerInfo!$B$10*1.2*1.5*EnemyInfoCasual!H219</f>
        <v>5400</v>
      </c>
      <c r="R35" s="16">
        <f t="shared" si="5"/>
        <v>3158.7302999999997</v>
      </c>
      <c r="S35" s="16">
        <f t="shared" si="6"/>
        <v>5225.0448000000006</v>
      </c>
      <c r="T35" s="16">
        <f>EnemyInfoCasual!G219</f>
        <v>3900</v>
      </c>
      <c r="U35" s="16">
        <f>T35*PlayerInfo!$B$11</f>
        <v>3900</v>
      </c>
      <c r="V35" s="16">
        <f>T35*PlayerInfo!$B$11*1.2*EnemyInfoCasual!H219</f>
        <v>4680</v>
      </c>
      <c r="W35" s="16">
        <f>T35*PlayerInfo!$B$11*1.2*1.5*EnemyInfoCasual!H219</f>
        <v>7020</v>
      </c>
      <c r="X35" s="16">
        <f t="shared" si="7"/>
        <v>4106.3493899999994</v>
      </c>
      <c r="Y35" s="16">
        <f t="shared" si="8"/>
        <v>6792.5582400000003</v>
      </c>
    </row>
    <row r="36" spans="1:25">
      <c r="A36" s="4" t="s">
        <v>252</v>
      </c>
      <c r="B36" s="8">
        <f>EnemyInfoCasual!E220</f>
        <v>9300</v>
      </c>
      <c r="C36" s="8">
        <f>(B36+(IF(EnemyInfoCasual!I220=1,PlayerInfo!$B$5,0)))*(PlayerInfo!$B$1)*(EnemyInfoCasual!L220+1)</f>
        <v>15066.000000000002</v>
      </c>
      <c r="D36" s="8">
        <f>(B36+(IF(EnemyInfoCasual!I220=1,PlayerInfo!$B$5,0))+PlayerInfo!$B$6)*(PlayerInfo!$B$1)*(EnemyInfoCasual!L220+1)*EnemyInfoCasual!H220</f>
        <v>15066.000000000002</v>
      </c>
      <c r="E36" s="8">
        <f>(B36+(IF(EnemyInfoCasual!I220=1,PlayerInfo!$B$5,0))+PlayerInfo!$B$6+PlayerInfo!$B$7)*(PlayerInfo!$B$1)*(EnemyInfoCasual!L220+1)*1.2*EnemyInfoCasual!H220</f>
        <v>18079.2</v>
      </c>
      <c r="F36" s="13">
        <f t="shared" si="0"/>
        <v>3.8461538461538464E-2</v>
      </c>
      <c r="G36" s="13">
        <f>MIN((($B$4+(IF(EnemyInfoCasual!$C220=1,0.05,0))-($B$4*(IF(EnemyInfoCasual!$C220=1,0.05,0))))*PlayerInfo!$B$3)*EnemyInfoCasual!H220,1)</f>
        <v>0.19500000000000001</v>
      </c>
      <c r="H36" s="13">
        <f>MIN((($B$5+(IF(EnemyInfoCasual!$C220=1,0.005,0))-($B$5*(IF(EnemyInfoCasual!$C220=1,0.005,0))))*PlayerInfo!$B$4)*EnemyInfoCasual!H220,1)</f>
        <v>1.3980000000000001E-2</v>
      </c>
      <c r="I36" s="13">
        <f>MIN((($B$6+(IF(EnemyInfoCasual!$C220=1,0.005,0))-($B$6*(IF(EnemyInfoCasual!$C220=1,0.005,0))))*PlayerInfo!$B$4)*EnemyInfoCasual!H220,1)</f>
        <v>4.9800000000000004E-2</v>
      </c>
      <c r="J36" s="13">
        <f t="shared" si="1"/>
        <v>0.7937460999999999</v>
      </c>
      <c r="K36" s="14">
        <f t="shared" si="2"/>
        <v>0.76491100000000001</v>
      </c>
      <c r="L36" s="8">
        <f t="shared" si="3"/>
        <v>15149.195958600001</v>
      </c>
      <c r="M36" s="8">
        <f t="shared" si="4"/>
        <v>19971.072271800003</v>
      </c>
      <c r="N36" s="16">
        <f>EnemyInfoCasual!F220</f>
        <v>3000</v>
      </c>
      <c r="O36" s="16">
        <f>N36*PlayerInfo!$B$10</f>
        <v>3000</v>
      </c>
      <c r="P36" s="16">
        <f>N36*PlayerInfo!$B$10*1.2*EnemyInfoCasual!H220</f>
        <v>3600</v>
      </c>
      <c r="Q36" s="16">
        <f>N36*PlayerInfo!$B$10*1.2*1.5*EnemyInfoCasual!H220</f>
        <v>5400</v>
      </c>
      <c r="R36" s="16">
        <f t="shared" si="5"/>
        <v>3158.7302999999997</v>
      </c>
      <c r="S36" s="16">
        <f t="shared" si="6"/>
        <v>5225.0448000000006</v>
      </c>
      <c r="T36" s="16">
        <f>EnemyInfoCasual!G220</f>
        <v>3900</v>
      </c>
      <c r="U36" s="16">
        <f>T36*PlayerInfo!$B$11</f>
        <v>3900</v>
      </c>
      <c r="V36" s="16">
        <f>T36*PlayerInfo!$B$11*1.2*EnemyInfoCasual!H220</f>
        <v>4680</v>
      </c>
      <c r="W36" s="16">
        <f>T36*PlayerInfo!$B$11*1.2*1.5*EnemyInfoCasual!H220</f>
        <v>7020</v>
      </c>
      <c r="X36" s="16">
        <f t="shared" si="7"/>
        <v>4106.3493899999994</v>
      </c>
      <c r="Y36" s="16">
        <f t="shared" si="8"/>
        <v>6792.5582400000003</v>
      </c>
    </row>
    <row r="37" spans="1:25">
      <c r="A37" s="4" t="s">
        <v>253</v>
      </c>
      <c r="B37" s="8">
        <f>EnemyInfoCasual!E221</f>
        <v>9400</v>
      </c>
      <c r="C37" s="8">
        <f>(B37+(IF(EnemyInfoCasual!I221=1,PlayerInfo!$B$5,0)))*(PlayerInfo!$B$1)*(EnemyInfoCasual!L221+1)</f>
        <v>15228.000000000002</v>
      </c>
      <c r="D37" s="8">
        <f>(B37+(IF(EnemyInfoCasual!I221=1,PlayerInfo!$B$5,0))+PlayerInfo!$B$6)*(PlayerInfo!$B$1)*(EnemyInfoCasual!L221+1)*EnemyInfoCasual!H221</f>
        <v>15228.000000000002</v>
      </c>
      <c r="E37" s="8">
        <f>(B37+(IF(EnemyInfoCasual!I221=1,PlayerInfo!$B$5,0))+PlayerInfo!$B$6+PlayerInfo!$B$7)*(PlayerInfo!$B$1)*(EnemyInfoCasual!L221+1)*1.2*EnemyInfoCasual!H221</f>
        <v>18273.600000000002</v>
      </c>
      <c r="F37" s="13">
        <f t="shared" si="0"/>
        <v>3.8461538461538464E-2</v>
      </c>
      <c r="G37" s="13">
        <f>MIN((($B$4+(IF(EnemyInfoCasual!$C221=1,0.05,0))-($B$4*(IF(EnemyInfoCasual!$C221=1,0.05,0))))*PlayerInfo!$B$3)*EnemyInfoCasual!H221,1)</f>
        <v>0.19500000000000001</v>
      </c>
      <c r="H37" s="13">
        <f>MIN((($B$5+(IF(EnemyInfoCasual!$C221=1,0.005,0))-($B$5*(IF(EnemyInfoCasual!$C221=1,0.005,0))))*PlayerInfo!$B$4)*EnemyInfoCasual!H221,1)</f>
        <v>1.3980000000000001E-2</v>
      </c>
      <c r="I37" s="13">
        <f>MIN((($B$6+(IF(EnemyInfoCasual!$C221=1,0.005,0))-($B$6*(IF(EnemyInfoCasual!$C221=1,0.005,0))))*PlayerInfo!$B$4)*EnemyInfoCasual!H221,1)</f>
        <v>4.9800000000000004E-2</v>
      </c>
      <c r="J37" s="13">
        <f t="shared" si="1"/>
        <v>0.7937460999999999</v>
      </c>
      <c r="K37" s="14">
        <f t="shared" si="2"/>
        <v>0.76491100000000001</v>
      </c>
      <c r="L37" s="8">
        <f t="shared" si="3"/>
        <v>15312.090538800001</v>
      </c>
      <c r="M37" s="8">
        <f t="shared" si="4"/>
        <v>20185.814984400004</v>
      </c>
      <c r="N37" s="16">
        <f>EnemyInfoCasual!F221</f>
        <v>3000</v>
      </c>
      <c r="O37" s="16">
        <f>N37*PlayerInfo!$B$10</f>
        <v>3000</v>
      </c>
      <c r="P37" s="16">
        <f>N37*PlayerInfo!$B$10*1.2*EnemyInfoCasual!H221</f>
        <v>3600</v>
      </c>
      <c r="Q37" s="16">
        <f>N37*PlayerInfo!$B$10*1.2*1.5*EnemyInfoCasual!H221</f>
        <v>5400</v>
      </c>
      <c r="R37" s="16">
        <f t="shared" si="5"/>
        <v>3158.7302999999997</v>
      </c>
      <c r="S37" s="16">
        <f t="shared" si="6"/>
        <v>5225.0448000000006</v>
      </c>
      <c r="T37" s="16">
        <f>EnemyInfoCasual!G221</f>
        <v>3900</v>
      </c>
      <c r="U37" s="16">
        <f>T37*PlayerInfo!$B$11</f>
        <v>3900</v>
      </c>
      <c r="V37" s="16">
        <f>T37*PlayerInfo!$B$11*1.2*EnemyInfoCasual!H221</f>
        <v>4680</v>
      </c>
      <c r="W37" s="16">
        <f>T37*PlayerInfo!$B$11*1.2*1.5*EnemyInfoCasual!H221</f>
        <v>7020</v>
      </c>
      <c r="X37" s="16">
        <f t="shared" si="7"/>
        <v>4106.3493899999994</v>
      </c>
      <c r="Y37" s="16">
        <f t="shared" si="8"/>
        <v>6792.5582400000003</v>
      </c>
    </row>
    <row r="38" spans="1:25">
      <c r="A38" s="4" t="s">
        <v>255</v>
      </c>
      <c r="B38" s="8">
        <f>EnemyInfoCasual!E222</f>
        <v>25500</v>
      </c>
      <c r="C38" s="8">
        <f>(B38+(IF(EnemyInfoCasual!I222=1,PlayerInfo!$B$5,0)))*(PlayerInfo!$B$1)*(EnemyInfoCasual!L222+1)</f>
        <v>41310</v>
      </c>
      <c r="D38" s="8">
        <f>(B38+(IF(EnemyInfoCasual!I222=1,PlayerInfo!$B$5,0))+PlayerInfo!$B$6)*(PlayerInfo!$B$1)*(EnemyInfoCasual!L222+1)*EnemyInfoCasual!H222</f>
        <v>41310</v>
      </c>
      <c r="E38" s="8">
        <f>(B38+(IF(EnemyInfoCasual!I222=1,PlayerInfo!$B$5,0))+PlayerInfo!$B$6+PlayerInfo!$B$7)*(PlayerInfo!$B$1)*(EnemyInfoCasual!L222+1)*1.2*EnemyInfoCasual!H222</f>
        <v>49572</v>
      </c>
      <c r="F38" s="13">
        <f t="shared" si="0"/>
        <v>3.8461538461538464E-2</v>
      </c>
      <c r="G38" s="13">
        <f>MIN((($B$4+(IF(EnemyInfoCasual!$C222=1,0.05,0))-($B$4*(IF(EnemyInfoCasual!$C222=1,0.05,0))))*PlayerInfo!$B$3)*EnemyInfoCasual!H222,1)</f>
        <v>0.19500000000000001</v>
      </c>
      <c r="H38" s="13">
        <f>MIN((($B$5+(IF(EnemyInfoCasual!$C222=1,0.005,0))-($B$5*(IF(EnemyInfoCasual!$C222=1,0.005,0))))*PlayerInfo!$B$4)*EnemyInfoCasual!H222,1)</f>
        <v>1.3980000000000001E-2</v>
      </c>
      <c r="I38" s="13">
        <f>MIN((($B$6+(IF(EnemyInfoCasual!$C222=1,0.005,0))-($B$6*(IF(EnemyInfoCasual!$C222=1,0.005,0))))*PlayerInfo!$B$4)*EnemyInfoCasual!H222,1)</f>
        <v>4.9800000000000004E-2</v>
      </c>
      <c r="J38" s="13">
        <f t="shared" si="1"/>
        <v>0.7937460999999999</v>
      </c>
      <c r="K38" s="14">
        <f t="shared" si="2"/>
        <v>0.76491100000000001</v>
      </c>
      <c r="L38" s="8">
        <f t="shared" si="3"/>
        <v>41538.117951000007</v>
      </c>
      <c r="M38" s="8">
        <f t="shared" si="4"/>
        <v>54759.391713000005</v>
      </c>
      <c r="N38" s="16">
        <f>EnemyInfoCasual!F222</f>
        <v>25500</v>
      </c>
      <c r="O38" s="16">
        <f>N38*PlayerInfo!$B$10</f>
        <v>25500</v>
      </c>
      <c r="P38" s="16">
        <f>N38*PlayerInfo!$B$10*1.2*EnemyInfoCasual!H222</f>
        <v>30600</v>
      </c>
      <c r="Q38" s="16">
        <f>N38*PlayerInfo!$B$10*1.2*1.5*EnemyInfoCasual!H222</f>
        <v>45900</v>
      </c>
      <c r="R38" s="16">
        <f t="shared" si="5"/>
        <v>26849.207549999999</v>
      </c>
      <c r="S38" s="16">
        <f t="shared" si="6"/>
        <v>44412.880800000006</v>
      </c>
      <c r="T38" s="16">
        <f>EnemyInfoCasual!G222</f>
        <v>25500</v>
      </c>
      <c r="U38" s="16">
        <f>T38*PlayerInfo!$B$11</f>
        <v>25500</v>
      </c>
      <c r="V38" s="16">
        <f>T38*PlayerInfo!$B$11*1.2*EnemyInfoCasual!H222</f>
        <v>30600</v>
      </c>
      <c r="W38" s="16">
        <f>T38*PlayerInfo!$B$11*1.2*1.5*EnemyInfoCasual!H222</f>
        <v>45900</v>
      </c>
      <c r="X38" s="16">
        <f t="shared" si="7"/>
        <v>26849.207549999999</v>
      </c>
      <c r="Y38" s="16">
        <f t="shared" si="8"/>
        <v>44412.880800000006</v>
      </c>
    </row>
    <row r="39" spans="1:25">
      <c r="F39" s="13"/>
    </row>
    <row r="41" spans="1:25">
      <c r="A41" t="s">
        <v>686</v>
      </c>
      <c r="B41" t="s">
        <v>10</v>
      </c>
      <c r="C41" t="s">
        <v>671</v>
      </c>
      <c r="D41" t="s">
        <v>672</v>
      </c>
    </row>
    <row r="42" spans="1:25">
      <c r="A42" t="s">
        <v>598</v>
      </c>
      <c r="B42" s="17">
        <f>SUMPRODUCT(F$13:F38,L$13:L38)</f>
        <v>14441.231052346157</v>
      </c>
      <c r="C42" s="17">
        <f>SUMPRODUCT($F$13:$F38,R$13:R38)</f>
        <v>3401.7095538461535</v>
      </c>
      <c r="D42" s="17">
        <f>SUMPRODUCT($F$13:$F38,X$13:X38)</f>
        <v>4628.7547857692307</v>
      </c>
    </row>
    <row r="43" spans="1:25">
      <c r="A43" t="s">
        <v>599</v>
      </c>
      <c r="B43" s="17">
        <f>B42*1.25</f>
        <v>18051.538815432694</v>
      </c>
      <c r="C43" s="17">
        <f>C42*1.25</f>
        <v>4252.1369423076922</v>
      </c>
      <c r="D43" s="17">
        <f>D42*1.5</f>
        <v>6943.1321786538465</v>
      </c>
    </row>
    <row r="44" spans="1:25">
      <c r="A44" t="s">
        <v>600</v>
      </c>
      <c r="B44" s="17">
        <f>SUMPRODUCT(F$13:F38,M$13:M38)</f>
        <v>19037.767405500002</v>
      </c>
      <c r="C44" s="17">
        <f>SUMPRODUCT($F$13:$F38,S$13:S38)</f>
        <v>5626.9713230769239</v>
      </c>
      <c r="D44" s="17">
        <f>SUMPRODUCT($F$13:$F38,Y$13:Y38)</f>
        <v>7656.7002646153833</v>
      </c>
    </row>
    <row r="45" spans="1:25">
      <c r="A45" s="12" t="s">
        <v>601</v>
      </c>
      <c r="B45" s="17">
        <f>B44*1.25</f>
        <v>23797.209256875001</v>
      </c>
      <c r="C45" s="17">
        <f>C44*1.25</f>
        <v>7033.7141538461547</v>
      </c>
      <c r="D45" s="17">
        <f>D44*1.5</f>
        <v>11485.050396923074</v>
      </c>
    </row>
    <row r="46" spans="1:25">
      <c r="A46" s="12"/>
      <c r="B46" s="17"/>
    </row>
    <row r="47" spans="1:25">
      <c r="A47" s="12" t="s">
        <v>687</v>
      </c>
      <c r="B47" s="17" t="s">
        <v>10</v>
      </c>
      <c r="C47" t="s">
        <v>671</v>
      </c>
      <c r="D47" t="s">
        <v>672</v>
      </c>
    </row>
    <row r="48" spans="1:25">
      <c r="A48" t="s">
        <v>598</v>
      </c>
      <c r="B48" s="17">
        <f>B42*$C$9</f>
        <v>20795372.715378467</v>
      </c>
      <c r="C48" s="17">
        <f t="shared" ref="C48:D51" si="9">C42*$C$9</f>
        <v>4898461.7575384611</v>
      </c>
      <c r="D48" s="17">
        <f t="shared" si="9"/>
        <v>6665406.8915076926</v>
      </c>
    </row>
    <row r="49" spans="1:4">
      <c r="A49" t="s">
        <v>599</v>
      </c>
      <c r="B49" s="17">
        <f>B43*$C$9</f>
        <v>25994215.894223079</v>
      </c>
      <c r="C49" s="17">
        <f t="shared" si="9"/>
        <v>6123077.1969230771</v>
      </c>
      <c r="D49" s="17">
        <f t="shared" si="9"/>
        <v>9998110.337261539</v>
      </c>
    </row>
    <row r="50" spans="1:4">
      <c r="A50" t="s">
        <v>600</v>
      </c>
      <c r="B50" s="17">
        <f>B44*$C$10</f>
        <v>43863016.102272004</v>
      </c>
      <c r="C50" s="17">
        <f t="shared" si="9"/>
        <v>8102838.7052307706</v>
      </c>
      <c r="D50" s="17">
        <f t="shared" si="9"/>
        <v>11025648.381046152</v>
      </c>
    </row>
    <row r="51" spans="1:4">
      <c r="A51" s="12" t="s">
        <v>601</v>
      </c>
      <c r="B51" s="17">
        <f>B45*$C$10</f>
        <v>54828770.127840005</v>
      </c>
      <c r="C51" s="17">
        <f t="shared" si="9"/>
        <v>10128548.381538462</v>
      </c>
      <c r="D51" s="17">
        <f t="shared" si="9"/>
        <v>16538472.571569227</v>
      </c>
    </row>
    <row r="52" spans="1:4">
      <c r="A52" s="12"/>
    </row>
    <row r="53" spans="1:4">
      <c r="A53" s="4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8"/>
  <sheetViews>
    <sheetView topLeftCell="A2" workbookViewId="0">
      <pane xSplit="1" topLeftCell="B1" activePane="topRight" state="frozen"/>
      <selection pane="topRight" activeCell="V20" sqref="V20"/>
    </sheetView>
  </sheetViews>
  <sheetFormatPr baseColWidth="10" defaultRowHeight="15" x14ac:dyDescent="0"/>
  <cols>
    <col min="1" max="1" width="20.6640625" bestFit="1" customWidth="1"/>
    <col min="2" max="2" width="13.83203125" bestFit="1" customWidth="1"/>
    <col min="3" max="3" width="12.83203125" bestFit="1" customWidth="1"/>
    <col min="4" max="4" width="13.83203125" bestFit="1" customWidth="1"/>
    <col min="5" max="5" width="8" bestFit="1" customWidth="1"/>
    <col min="6" max="6" width="8.5" bestFit="1" customWidth="1"/>
    <col min="7" max="7" width="9.33203125" bestFit="1" customWidth="1"/>
    <col min="8" max="8" width="8.6640625" bestFit="1" customWidth="1"/>
    <col min="9" max="9" width="13.83203125" bestFit="1" customWidth="1"/>
    <col min="10" max="10" width="11.5" bestFit="1" customWidth="1"/>
    <col min="11" max="11" width="16.6640625" bestFit="1" customWidth="1"/>
    <col min="12" max="12" width="11.1640625" bestFit="1" customWidth="1"/>
    <col min="13" max="13" width="16.33203125" bestFit="1" customWidth="1"/>
    <col min="14" max="14" width="9.1640625" bestFit="1" customWidth="1"/>
    <col min="15" max="15" width="12.5" bestFit="1" customWidth="1"/>
    <col min="16" max="16" width="9" bestFit="1" customWidth="1"/>
    <col min="17" max="17" width="8.6640625" bestFit="1" customWidth="1"/>
    <col min="18" max="18" width="12" bestFit="1" customWidth="1"/>
    <col min="19" max="19" width="17.1640625" bestFit="1" customWidth="1"/>
    <col min="20" max="20" width="9.33203125" bestFit="1" customWidth="1"/>
    <col min="21" max="21" width="12.6640625" bestFit="1" customWidth="1"/>
    <col min="22" max="22" width="9.1640625" bestFit="1" customWidth="1"/>
    <col min="23" max="23" width="8.83203125" bestFit="1" customWidth="1"/>
    <col min="24" max="24" width="12.1640625" bestFit="1" customWidth="1"/>
    <col min="25" max="25" width="17.1640625" bestFit="1" customWidth="1"/>
    <col min="26" max="26" width="6" bestFit="1" customWidth="1"/>
  </cols>
  <sheetData>
    <row r="1" spans="1:26">
      <c r="B1" t="s">
        <v>580</v>
      </c>
      <c r="C1" t="s">
        <v>581</v>
      </c>
    </row>
    <row r="2" spans="1:26">
      <c r="A2" t="s">
        <v>571</v>
      </c>
      <c r="B2">
        <v>2</v>
      </c>
      <c r="C2">
        <f>B2/PlayerInfo!B2</f>
        <v>2</v>
      </c>
      <c r="E2" s="11"/>
    </row>
    <row r="3" spans="1:26">
      <c r="A3" t="s">
        <v>639</v>
      </c>
      <c r="B3">
        <f>B2/1.6</f>
        <v>1.25</v>
      </c>
      <c r="C3">
        <f>B2/(PlayerInfo!B2+PlayerInfo!B9)</f>
        <v>1.25</v>
      </c>
      <c r="E3" s="11"/>
    </row>
    <row r="4" spans="1:26">
      <c r="A4" t="s">
        <v>562</v>
      </c>
      <c r="B4" s="13">
        <v>1</v>
      </c>
      <c r="C4" s="13">
        <f>MIN(B4*PlayerInfo!B3,1)</f>
        <v>1</v>
      </c>
    </row>
    <row r="5" spans="1:26">
      <c r="A5" t="s">
        <v>563</v>
      </c>
      <c r="B5" s="13">
        <v>0.04</v>
      </c>
      <c r="C5" s="13">
        <f>MIN(B5*PlayerInfo!B4,1)</f>
        <v>0.08</v>
      </c>
    </row>
    <row r="6" spans="1:26">
      <c r="A6" t="s">
        <v>572</v>
      </c>
      <c r="B6" s="13">
        <v>0.2</v>
      </c>
      <c r="C6" s="13">
        <f>MIN(B6*PlayerInfo!B4,1)</f>
        <v>0.4</v>
      </c>
    </row>
    <row r="7" spans="1:26">
      <c r="A7" t="s">
        <v>579</v>
      </c>
      <c r="B7" s="15">
        <f>(1*(1-B4)*(1-B5))</f>
        <v>0</v>
      </c>
      <c r="C7" s="15">
        <f>(1*(1-C4)*(1-C5))</f>
        <v>0</v>
      </c>
    </row>
    <row r="8" spans="1:26">
      <c r="A8" t="s">
        <v>582</v>
      </c>
      <c r="B8" s="15">
        <f>(1*(1-B4)*(1-B6))</f>
        <v>0</v>
      </c>
      <c r="C8" s="15">
        <f>(1*(1-C4)*(1-C6))</f>
        <v>0</v>
      </c>
    </row>
    <row r="9" spans="1:26">
      <c r="A9" t="s">
        <v>597</v>
      </c>
      <c r="B9">
        <f>PlayerInfo!$B$8/B2</f>
        <v>1800</v>
      </c>
      <c r="C9">
        <f>PlayerInfo!$B$8/C2</f>
        <v>1800</v>
      </c>
    </row>
    <row r="10" spans="1:26">
      <c r="A10" t="s">
        <v>638</v>
      </c>
      <c r="B10">
        <f>PlayerInfo!$B$8/B3</f>
        <v>2880</v>
      </c>
      <c r="C10">
        <f>PlayerInfo!$B$8/C3</f>
        <v>2880</v>
      </c>
    </row>
    <row r="12" spans="1:26">
      <c r="A12" t="s">
        <v>568</v>
      </c>
      <c r="B12" t="s">
        <v>569</v>
      </c>
      <c r="C12" t="s">
        <v>573</v>
      </c>
      <c r="D12" t="s">
        <v>575</v>
      </c>
      <c r="E12" t="s">
        <v>574</v>
      </c>
      <c r="F12" t="s">
        <v>570</v>
      </c>
      <c r="G12" t="s">
        <v>562</v>
      </c>
      <c r="H12" t="s">
        <v>563</v>
      </c>
      <c r="I12" t="s">
        <v>572</v>
      </c>
      <c r="J12" t="s">
        <v>579</v>
      </c>
      <c r="K12" t="s">
        <v>582</v>
      </c>
      <c r="L12" t="s">
        <v>583</v>
      </c>
      <c r="M12" t="s">
        <v>584</v>
      </c>
      <c r="N12" t="s">
        <v>673</v>
      </c>
      <c r="O12" t="s">
        <v>676</v>
      </c>
      <c r="P12" t="s">
        <v>677</v>
      </c>
      <c r="Q12" t="s">
        <v>678</v>
      </c>
      <c r="R12" t="s">
        <v>679</v>
      </c>
      <c r="S12" t="s">
        <v>680</v>
      </c>
      <c r="T12" t="s">
        <v>681</v>
      </c>
      <c r="U12" t="s">
        <v>682</v>
      </c>
      <c r="V12" t="s">
        <v>683</v>
      </c>
      <c r="W12" t="s">
        <v>684</v>
      </c>
      <c r="X12" t="s">
        <v>685</v>
      </c>
      <c r="Y12" t="s">
        <v>690</v>
      </c>
      <c r="Z12" t="s">
        <v>585</v>
      </c>
    </row>
    <row r="13" spans="1:26">
      <c r="A13" s="4" t="s">
        <v>256</v>
      </c>
      <c r="B13" s="8">
        <f>EnemyInfoCasual!E223</f>
        <v>15000</v>
      </c>
      <c r="C13" s="8">
        <f>(B13+(IF(EnemyInfoCasual!I223=1,PlayerInfo!$B$5,0)))*(PlayerInfo!$B$1)*(EnemyInfoCasual!L223+1)</f>
        <v>21600</v>
      </c>
      <c r="D13" s="8">
        <f>(B13+(IF(EnemyInfoCasual!I223=1,PlayerInfo!$B$5,0))+PlayerInfo!$B$6)*(PlayerInfo!$B$1)*(EnemyInfoCasual!L223+1)*EnemyInfoCasual!H223</f>
        <v>21600</v>
      </c>
      <c r="E13" s="8">
        <f>(B13+(IF(EnemyInfoCasual!I223=1,PlayerInfo!$B$5,0))+PlayerInfo!$B$6+PlayerInfo!$B$7)*(PlayerInfo!$B$1)*(EnemyInfoCasual!L223+1)*1.2*EnemyInfoCasual!H223</f>
        <v>25920</v>
      </c>
      <c r="F13" s="13">
        <f>(1-F$21)/8</f>
        <v>0.12125</v>
      </c>
      <c r="G13" s="13">
        <f>MIN((($B$4+(IF(EnemyInfoCasual!$C223=1,0.05,0))-($B$4*(IF(EnemyInfoCasual!$C223=1,0.05,0))))*PlayerInfo!$B$3)*EnemyInfoCasual!H223,1)</f>
        <v>1</v>
      </c>
      <c r="H13" s="13">
        <f>MIN((($B$5+(IF(EnemyInfoCasual!$C223=1,0.005,0))-($B$5*(IF(EnemyInfoCasual!$C223=1,0.005,0))))*PlayerInfo!$B$4)*EnemyInfoCasual!H223,1)</f>
        <v>8.9599999999999999E-2</v>
      </c>
      <c r="I13" s="13">
        <f>MIN((($B$6+(IF(EnemyInfoCasual!$C223=1,0.005,0))-($B$6*(IF(EnemyInfoCasual!$C223=1,0.005,0))))*PlayerInfo!$B$4)*EnemyInfoCasual!H223,1)</f>
        <v>0.40800000000000003</v>
      </c>
      <c r="J13" s="13">
        <f>(1*(1-G13)*(1-H13))</f>
        <v>0</v>
      </c>
      <c r="K13" s="14">
        <f>(1*(1-G13)*(1-I13))</f>
        <v>0</v>
      </c>
      <c r="L13" s="8">
        <f>(J13*C13)+(G13*D13)+(H13*E13)</f>
        <v>23922.432000000001</v>
      </c>
      <c r="M13" s="8">
        <f>((K13*C13)+(G13*D13)+(I13*E13))*1.3</f>
        <v>41827.968000000001</v>
      </c>
      <c r="N13" s="16">
        <f>EnemyInfoCasual!F223</f>
        <v>6000</v>
      </c>
      <c r="O13" s="16">
        <f>N13*PlayerInfo!$B$10</f>
        <v>6000</v>
      </c>
      <c r="P13" s="16">
        <f>N13*PlayerInfo!$B$10*1.2*EnemyInfoCasual!H223</f>
        <v>7200</v>
      </c>
      <c r="Q13" s="16">
        <f>N13*PlayerInfo!$B$10*1.2*1.5*EnemyInfoCasual!H223</f>
        <v>10800</v>
      </c>
      <c r="R13" s="16">
        <f>(J13*O13)+(G13*P13)+(H13*Q13)</f>
        <v>8167.68</v>
      </c>
      <c r="S13" s="16">
        <f>((K13*O13)+(G13*P13)+(I13*Q13))*1.6</f>
        <v>18570.240000000002</v>
      </c>
      <c r="T13" s="16">
        <f>EnemyInfoCasual!G223</f>
        <v>10000</v>
      </c>
      <c r="U13" s="16">
        <f>T13*PlayerInfo!$B$11</f>
        <v>10000</v>
      </c>
      <c r="V13" s="16">
        <f>T13*PlayerInfo!$B$11*1.2*EnemyInfoCasual!H223</f>
        <v>12000</v>
      </c>
      <c r="W13" s="16">
        <f>T13*PlayerInfo!$B$11*1.2*1.5*EnemyInfoCasual!H223</f>
        <v>18000</v>
      </c>
      <c r="X13" s="16">
        <f>(J13*U13)+(G13*V13)+(H13*W13)</f>
        <v>13612.8</v>
      </c>
      <c r="Y13" s="16">
        <f>((K13*U13)+(G13*V13)+(I13*W13))*1.6</f>
        <v>30950.400000000001</v>
      </c>
    </row>
    <row r="14" spans="1:26">
      <c r="A14" s="4" t="s">
        <v>257</v>
      </c>
      <c r="B14" s="8">
        <f>EnemyInfoCasual!E224</f>
        <v>15000</v>
      </c>
      <c r="C14" s="8">
        <f>(B14+(IF(EnemyInfoCasual!I224=1,PlayerInfo!$B$5,0)))*(PlayerInfo!$B$1)*(EnemyInfoCasual!L224+1)</f>
        <v>21600</v>
      </c>
      <c r="D14" s="8">
        <f>(B14+(IF(EnemyInfoCasual!I224=1,PlayerInfo!$B$5,0))+PlayerInfo!$B$6)*(PlayerInfo!$B$1)*(EnemyInfoCasual!L224+1)*EnemyInfoCasual!H224</f>
        <v>21600</v>
      </c>
      <c r="E14" s="8">
        <f>(B14+(IF(EnemyInfoCasual!I224=1,PlayerInfo!$B$5,0))+PlayerInfo!$B$6+PlayerInfo!$B$7)*(PlayerInfo!$B$1)*(EnemyInfoCasual!L224+1)*1.2*EnemyInfoCasual!H224</f>
        <v>25920</v>
      </c>
      <c r="F14" s="13">
        <f t="shared" ref="F14:F20" si="0">(1-F$21)/8</f>
        <v>0.12125</v>
      </c>
      <c r="G14" s="13">
        <f>MIN((($B$4+(IF(EnemyInfoCasual!$C224=1,0.05,0))-($B$4*(IF(EnemyInfoCasual!$C224=1,0.05,0))))*PlayerInfo!$B$3)*EnemyInfoCasual!H224,1)</f>
        <v>1</v>
      </c>
      <c r="H14" s="13">
        <f>MIN((($B$5+(IF(EnemyInfoCasual!$C224=1,0.005,0))-($B$5*(IF(EnemyInfoCasual!$C224=1,0.005,0))))*PlayerInfo!$B$4)*EnemyInfoCasual!H224,1)</f>
        <v>8.9599999999999999E-2</v>
      </c>
      <c r="I14" s="13">
        <f>MIN((($B$6+(IF(EnemyInfoCasual!$C224=1,0.005,0))-($B$6*(IF(EnemyInfoCasual!$C224=1,0.005,0))))*PlayerInfo!$B$4)*EnemyInfoCasual!H224,1)</f>
        <v>0.40800000000000003</v>
      </c>
      <c r="J14" s="13">
        <f t="shared" ref="J14:J20" si="1">(1*(1-G14)*(1-H14))</f>
        <v>0</v>
      </c>
      <c r="K14" s="14">
        <f t="shared" ref="K14:K20" si="2">(1*(1-G14)*(1-I14))</f>
        <v>0</v>
      </c>
      <c r="L14" s="8">
        <f t="shared" ref="L14:L20" si="3">(J14*C14)+(G14*D14)+(H14*E14)</f>
        <v>23922.432000000001</v>
      </c>
      <c r="M14" s="8">
        <f t="shared" ref="M14:M20" si="4">((K14*C14)+(G14*D14)+(I14*E14))*1.3</f>
        <v>41827.968000000001</v>
      </c>
      <c r="N14" s="16">
        <f>EnemyInfoCasual!F224</f>
        <v>6000</v>
      </c>
      <c r="O14" s="16">
        <f>N14*PlayerInfo!$B$10</f>
        <v>6000</v>
      </c>
      <c r="P14" s="16">
        <f>N14*PlayerInfo!$B$10*1.2*EnemyInfoCasual!H224</f>
        <v>7200</v>
      </c>
      <c r="Q14" s="16">
        <f>N14*PlayerInfo!$B$10*1.2*1.5*EnemyInfoCasual!H224</f>
        <v>10800</v>
      </c>
      <c r="R14" s="16">
        <f t="shared" ref="R14:R21" si="5">(J14*O14)+(G14*P14)+(H14*Q14)</f>
        <v>8167.68</v>
      </c>
      <c r="S14" s="16">
        <f t="shared" ref="S14:S21" si="6">((K14*O14)+(G14*P14)+(I14*Q14))*1.6</f>
        <v>18570.240000000002</v>
      </c>
      <c r="T14" s="16">
        <f>EnemyInfoCasual!G224</f>
        <v>10000</v>
      </c>
      <c r="U14" s="16">
        <f>T14*PlayerInfo!$B$11</f>
        <v>10000</v>
      </c>
      <c r="V14" s="16">
        <f>T14*PlayerInfo!$B$11*1.2*EnemyInfoCasual!H224</f>
        <v>12000</v>
      </c>
      <c r="W14" s="16">
        <f>T14*PlayerInfo!$B$11*1.2*1.5*EnemyInfoCasual!H224</f>
        <v>18000</v>
      </c>
      <c r="X14" s="16">
        <f t="shared" ref="X14:X21" si="7">(J14*U14)+(G14*V14)+(H14*W14)</f>
        <v>13612.8</v>
      </c>
      <c r="Y14" s="16">
        <f t="shared" ref="Y14:Y21" si="8">((K14*U14)+(G14*V14)+(I14*W14))*1.6</f>
        <v>30950.400000000001</v>
      </c>
    </row>
    <row r="15" spans="1:26">
      <c r="A15" s="4" t="s">
        <v>258</v>
      </c>
      <c r="B15" s="8">
        <f>EnemyInfoCasual!E225</f>
        <v>15000</v>
      </c>
      <c r="C15" s="8">
        <f>(B15+(IF(EnemyInfoCasual!I225=1,PlayerInfo!$B$5,0)))*(PlayerInfo!$B$1)*(EnemyInfoCasual!L225+1)</f>
        <v>21600</v>
      </c>
      <c r="D15" s="8">
        <f>(B15+(IF(EnemyInfoCasual!I225=1,PlayerInfo!$B$5,0))+PlayerInfo!$B$6)*(PlayerInfo!$B$1)*(EnemyInfoCasual!L225+1)*EnemyInfoCasual!H225</f>
        <v>21600</v>
      </c>
      <c r="E15" s="8">
        <f>(B15+(IF(EnemyInfoCasual!I225=1,PlayerInfo!$B$5,0))+PlayerInfo!$B$6+PlayerInfo!$B$7)*(PlayerInfo!$B$1)*(EnemyInfoCasual!L225+1)*1.2*EnemyInfoCasual!H225</f>
        <v>25920</v>
      </c>
      <c r="F15" s="13">
        <f t="shared" si="0"/>
        <v>0.12125</v>
      </c>
      <c r="G15" s="13">
        <f>MIN((($B$4+(IF(EnemyInfoCasual!$C225=1,0.05,0))-($B$4*(IF(EnemyInfoCasual!$C225=1,0.05,0))))*PlayerInfo!$B$3)*EnemyInfoCasual!H225,1)</f>
        <v>1</v>
      </c>
      <c r="H15" s="13">
        <f>MIN((($B$5+(IF(EnemyInfoCasual!$C225=1,0.005,0))-($B$5*(IF(EnemyInfoCasual!$C225=1,0.005,0))))*PlayerInfo!$B$4)*EnemyInfoCasual!H225,1)</f>
        <v>8.9599999999999999E-2</v>
      </c>
      <c r="I15" s="13">
        <f>MIN((($B$6+(IF(EnemyInfoCasual!$C225=1,0.005,0))-($B$6*(IF(EnemyInfoCasual!$C225=1,0.005,0))))*PlayerInfo!$B$4)*EnemyInfoCasual!H225,1)</f>
        <v>0.40800000000000003</v>
      </c>
      <c r="J15" s="13">
        <f t="shared" si="1"/>
        <v>0</v>
      </c>
      <c r="K15" s="14">
        <f t="shared" si="2"/>
        <v>0</v>
      </c>
      <c r="L15" s="8">
        <f t="shared" si="3"/>
        <v>23922.432000000001</v>
      </c>
      <c r="M15" s="8">
        <f t="shared" si="4"/>
        <v>41827.968000000001</v>
      </c>
      <c r="N15" s="16">
        <f>EnemyInfoCasual!F225</f>
        <v>6000</v>
      </c>
      <c r="O15" s="16">
        <f>N15*PlayerInfo!$B$10</f>
        <v>6000</v>
      </c>
      <c r="P15" s="16">
        <f>N15*PlayerInfo!$B$10*1.2*EnemyInfoCasual!H225</f>
        <v>7200</v>
      </c>
      <c r="Q15" s="16">
        <f>N15*PlayerInfo!$B$10*1.2*1.5*EnemyInfoCasual!H225</f>
        <v>10800</v>
      </c>
      <c r="R15" s="16">
        <f t="shared" si="5"/>
        <v>8167.68</v>
      </c>
      <c r="S15" s="16">
        <f t="shared" si="6"/>
        <v>18570.240000000002</v>
      </c>
      <c r="T15" s="16">
        <f>EnemyInfoCasual!G225</f>
        <v>10000</v>
      </c>
      <c r="U15" s="16">
        <f>T15*PlayerInfo!$B$11</f>
        <v>10000</v>
      </c>
      <c r="V15" s="16">
        <f>T15*PlayerInfo!$B$11*1.2*EnemyInfoCasual!H225</f>
        <v>12000</v>
      </c>
      <c r="W15" s="16">
        <f>T15*PlayerInfo!$B$11*1.2*1.5*EnemyInfoCasual!H225</f>
        <v>18000</v>
      </c>
      <c r="X15" s="16">
        <f t="shared" si="7"/>
        <v>13612.8</v>
      </c>
      <c r="Y15" s="16">
        <f t="shared" si="8"/>
        <v>30950.400000000001</v>
      </c>
    </row>
    <row r="16" spans="1:26">
      <c r="A16" s="4" t="s">
        <v>259</v>
      </c>
      <c r="B16" s="8">
        <f>EnemyInfoCasual!E226</f>
        <v>15000</v>
      </c>
      <c r="C16" s="8">
        <f>(B16+(IF(EnemyInfoCasual!I226=1,PlayerInfo!$B$5,0)))*(PlayerInfo!$B$1)*(EnemyInfoCasual!L226+1)</f>
        <v>21600</v>
      </c>
      <c r="D16" s="8">
        <f>(B16+(IF(EnemyInfoCasual!I226=1,PlayerInfo!$B$5,0))+PlayerInfo!$B$6)*(PlayerInfo!$B$1)*(EnemyInfoCasual!L226+1)*EnemyInfoCasual!H226</f>
        <v>21600</v>
      </c>
      <c r="E16" s="8">
        <f>(B16+(IF(EnemyInfoCasual!I226=1,PlayerInfo!$B$5,0))+PlayerInfo!$B$6+PlayerInfo!$B$7)*(PlayerInfo!$B$1)*(EnemyInfoCasual!L226+1)*1.2*EnemyInfoCasual!H226</f>
        <v>25920</v>
      </c>
      <c r="F16" s="13">
        <f t="shared" si="0"/>
        <v>0.12125</v>
      </c>
      <c r="G16" s="13">
        <f>MIN((($B$4+(IF(EnemyInfoCasual!$C226=1,0.05,0))-($B$4*(IF(EnemyInfoCasual!$C226=1,0.05,0))))*PlayerInfo!$B$3)*EnemyInfoCasual!H226,1)</f>
        <v>1</v>
      </c>
      <c r="H16" s="13">
        <f>MIN((($B$5+(IF(EnemyInfoCasual!$C226=1,0.005,0))-($B$5*(IF(EnemyInfoCasual!$C226=1,0.005,0))))*PlayerInfo!$B$4)*EnemyInfoCasual!H226,1)</f>
        <v>8.9599999999999999E-2</v>
      </c>
      <c r="I16" s="13">
        <f>MIN((($B$6+(IF(EnemyInfoCasual!$C226=1,0.005,0))-($B$6*(IF(EnemyInfoCasual!$C226=1,0.005,0))))*PlayerInfo!$B$4)*EnemyInfoCasual!H226,1)</f>
        <v>0.40800000000000003</v>
      </c>
      <c r="J16" s="13">
        <f t="shared" si="1"/>
        <v>0</v>
      </c>
      <c r="K16" s="14">
        <f t="shared" si="2"/>
        <v>0</v>
      </c>
      <c r="L16" s="8">
        <f t="shared" si="3"/>
        <v>23922.432000000001</v>
      </c>
      <c r="M16" s="8">
        <f t="shared" si="4"/>
        <v>41827.968000000001</v>
      </c>
      <c r="N16" s="16">
        <f>EnemyInfoCasual!F226</f>
        <v>6000</v>
      </c>
      <c r="O16" s="16">
        <f>N16*PlayerInfo!$B$10</f>
        <v>6000</v>
      </c>
      <c r="P16" s="16">
        <f>N16*PlayerInfo!$B$10*1.2*EnemyInfoCasual!H226</f>
        <v>7200</v>
      </c>
      <c r="Q16" s="16">
        <f>N16*PlayerInfo!$B$10*1.2*1.5*EnemyInfoCasual!H226</f>
        <v>10800</v>
      </c>
      <c r="R16" s="16">
        <f t="shared" si="5"/>
        <v>8167.68</v>
      </c>
      <c r="S16" s="16">
        <f t="shared" si="6"/>
        <v>18570.240000000002</v>
      </c>
      <c r="T16" s="16">
        <f>EnemyInfoCasual!G226</f>
        <v>10000</v>
      </c>
      <c r="U16" s="16">
        <f>T16*PlayerInfo!$B$11</f>
        <v>10000</v>
      </c>
      <c r="V16" s="16">
        <f>T16*PlayerInfo!$B$11*1.2*EnemyInfoCasual!H226</f>
        <v>12000</v>
      </c>
      <c r="W16" s="16">
        <f>T16*PlayerInfo!$B$11*1.2*1.5*EnemyInfoCasual!H226</f>
        <v>18000</v>
      </c>
      <c r="X16" s="16">
        <f t="shared" si="7"/>
        <v>13612.8</v>
      </c>
      <c r="Y16" s="16">
        <f t="shared" si="8"/>
        <v>30950.400000000001</v>
      </c>
    </row>
    <row r="17" spans="1:25">
      <c r="A17" s="4" t="s">
        <v>260</v>
      </c>
      <c r="B17" s="8">
        <f>EnemyInfoCasual!E227</f>
        <v>15000</v>
      </c>
      <c r="C17" s="8">
        <f>(B17+(IF(EnemyInfoCasual!I227=1,PlayerInfo!$B$5,0)))*(PlayerInfo!$B$1)*(EnemyInfoCasual!L227+1)</f>
        <v>21600</v>
      </c>
      <c r="D17" s="8">
        <f>(B17+(IF(EnemyInfoCasual!I227=1,PlayerInfo!$B$5,0))+PlayerInfo!$B$6)*(PlayerInfo!$B$1)*(EnemyInfoCasual!L227+1)*EnemyInfoCasual!H227</f>
        <v>21600</v>
      </c>
      <c r="E17" s="8">
        <f>(B17+(IF(EnemyInfoCasual!I227=1,PlayerInfo!$B$5,0))+PlayerInfo!$B$6+PlayerInfo!$B$7)*(PlayerInfo!$B$1)*(EnemyInfoCasual!L227+1)*1.2*EnemyInfoCasual!H227</f>
        <v>25920</v>
      </c>
      <c r="F17" s="13">
        <f t="shared" si="0"/>
        <v>0.12125</v>
      </c>
      <c r="G17" s="13">
        <f>MIN((($B$4+(IF(EnemyInfoCasual!$C227=1,0.05,0))-($B$4*(IF(EnemyInfoCasual!$C227=1,0.05,0))))*PlayerInfo!$B$3)*EnemyInfoCasual!H227,1)</f>
        <v>1</v>
      </c>
      <c r="H17" s="13">
        <f>MIN((($B$5+(IF(EnemyInfoCasual!$C227=1,0.005,0))-($B$5*(IF(EnemyInfoCasual!$C227=1,0.005,0))))*PlayerInfo!$B$4)*EnemyInfoCasual!H227,1)</f>
        <v>8.9599999999999999E-2</v>
      </c>
      <c r="I17" s="13">
        <f>MIN((($B$6+(IF(EnemyInfoCasual!$C227=1,0.005,0))-($B$6*(IF(EnemyInfoCasual!$C227=1,0.005,0))))*PlayerInfo!$B$4)*EnemyInfoCasual!H227,1)</f>
        <v>0.40800000000000003</v>
      </c>
      <c r="J17" s="13">
        <f t="shared" si="1"/>
        <v>0</v>
      </c>
      <c r="K17" s="14">
        <f t="shared" si="2"/>
        <v>0</v>
      </c>
      <c r="L17" s="8">
        <f t="shared" si="3"/>
        <v>23922.432000000001</v>
      </c>
      <c r="M17" s="8">
        <f t="shared" si="4"/>
        <v>41827.968000000001</v>
      </c>
      <c r="N17" s="16">
        <f>EnemyInfoCasual!F227</f>
        <v>6000</v>
      </c>
      <c r="O17" s="16">
        <f>N17*PlayerInfo!$B$10</f>
        <v>6000</v>
      </c>
      <c r="P17" s="16">
        <f>N17*PlayerInfo!$B$10*1.2*EnemyInfoCasual!H227</f>
        <v>7200</v>
      </c>
      <c r="Q17" s="16">
        <f>N17*PlayerInfo!$B$10*1.2*1.5*EnemyInfoCasual!H227</f>
        <v>10800</v>
      </c>
      <c r="R17" s="16">
        <f t="shared" si="5"/>
        <v>8167.68</v>
      </c>
      <c r="S17" s="16">
        <f t="shared" si="6"/>
        <v>18570.240000000002</v>
      </c>
      <c r="T17" s="16">
        <f>EnemyInfoCasual!G227</f>
        <v>10000</v>
      </c>
      <c r="U17" s="16">
        <f>T17*PlayerInfo!$B$11</f>
        <v>10000</v>
      </c>
      <c r="V17" s="16">
        <f>T17*PlayerInfo!$B$11*1.2*EnemyInfoCasual!H227</f>
        <v>12000</v>
      </c>
      <c r="W17" s="16">
        <f>T17*PlayerInfo!$B$11*1.2*1.5*EnemyInfoCasual!H227</f>
        <v>18000</v>
      </c>
      <c r="X17" s="16">
        <f t="shared" si="7"/>
        <v>13612.8</v>
      </c>
      <c r="Y17" s="16">
        <f t="shared" si="8"/>
        <v>30950.400000000001</v>
      </c>
    </row>
    <row r="18" spans="1:25">
      <c r="A18" s="4" t="s">
        <v>261</v>
      </c>
      <c r="B18" s="8">
        <f>EnemyInfoCasual!E228</f>
        <v>15000</v>
      </c>
      <c r="C18" s="8">
        <f>(B18+(IF(EnemyInfoCasual!I228=1,PlayerInfo!$B$5,0)))*(PlayerInfo!$B$1)*(EnemyInfoCasual!L228+1)</f>
        <v>21600</v>
      </c>
      <c r="D18" s="8">
        <f>(B18+(IF(EnemyInfoCasual!I228=1,PlayerInfo!$B$5,0))+PlayerInfo!$B$6)*(PlayerInfo!$B$1)*(EnemyInfoCasual!L228+1)*EnemyInfoCasual!H228</f>
        <v>21600</v>
      </c>
      <c r="E18" s="8">
        <f>(B18+(IF(EnemyInfoCasual!I228=1,PlayerInfo!$B$5,0))+PlayerInfo!$B$6+PlayerInfo!$B$7)*(PlayerInfo!$B$1)*(EnemyInfoCasual!L228+1)*1.2*EnemyInfoCasual!H228</f>
        <v>25920</v>
      </c>
      <c r="F18" s="13">
        <f t="shared" si="0"/>
        <v>0.12125</v>
      </c>
      <c r="G18" s="13">
        <f>MIN((($B$4+(IF(EnemyInfoCasual!$C228=1,0.05,0))-($B$4*(IF(EnemyInfoCasual!$C228=1,0.05,0))))*PlayerInfo!$B$3)*EnemyInfoCasual!H228,1)</f>
        <v>1</v>
      </c>
      <c r="H18" s="13">
        <f>MIN((($B$5+(IF(EnemyInfoCasual!$C228=1,0.005,0))-($B$5*(IF(EnemyInfoCasual!$C228=1,0.005,0))))*PlayerInfo!$B$4)*EnemyInfoCasual!H228,1)</f>
        <v>8.9599999999999999E-2</v>
      </c>
      <c r="I18" s="13">
        <f>MIN((($B$6+(IF(EnemyInfoCasual!$C228=1,0.005,0))-($B$6*(IF(EnemyInfoCasual!$C228=1,0.005,0))))*PlayerInfo!$B$4)*EnemyInfoCasual!H228,1)</f>
        <v>0.40800000000000003</v>
      </c>
      <c r="J18" s="13">
        <f t="shared" si="1"/>
        <v>0</v>
      </c>
      <c r="K18" s="14">
        <f t="shared" si="2"/>
        <v>0</v>
      </c>
      <c r="L18" s="8">
        <f t="shared" si="3"/>
        <v>23922.432000000001</v>
      </c>
      <c r="M18" s="8">
        <f t="shared" si="4"/>
        <v>41827.968000000001</v>
      </c>
      <c r="N18" s="16">
        <f>EnemyInfoCasual!F228</f>
        <v>6000</v>
      </c>
      <c r="O18" s="16">
        <f>N18*PlayerInfo!$B$10</f>
        <v>6000</v>
      </c>
      <c r="P18" s="16">
        <f>N18*PlayerInfo!$B$10*1.2*EnemyInfoCasual!H228</f>
        <v>7200</v>
      </c>
      <c r="Q18" s="16">
        <f>N18*PlayerInfo!$B$10*1.2*1.5*EnemyInfoCasual!H228</f>
        <v>10800</v>
      </c>
      <c r="R18" s="16">
        <f t="shared" si="5"/>
        <v>8167.68</v>
      </c>
      <c r="S18" s="16">
        <f t="shared" si="6"/>
        <v>18570.240000000002</v>
      </c>
      <c r="T18" s="16">
        <f>EnemyInfoCasual!G228</f>
        <v>10000</v>
      </c>
      <c r="U18" s="16">
        <f>T18*PlayerInfo!$B$11</f>
        <v>10000</v>
      </c>
      <c r="V18" s="16">
        <f>T18*PlayerInfo!$B$11*1.2*EnemyInfoCasual!H228</f>
        <v>12000</v>
      </c>
      <c r="W18" s="16">
        <f>T18*PlayerInfo!$B$11*1.2*1.5*EnemyInfoCasual!H228</f>
        <v>18000</v>
      </c>
      <c r="X18" s="16">
        <f t="shared" si="7"/>
        <v>13612.8</v>
      </c>
      <c r="Y18" s="16">
        <f t="shared" si="8"/>
        <v>30950.400000000001</v>
      </c>
    </row>
    <row r="19" spans="1:25">
      <c r="A19" s="4" t="s">
        <v>262</v>
      </c>
      <c r="B19" s="8">
        <f>EnemyInfoCasual!E229</f>
        <v>15000</v>
      </c>
      <c r="C19" s="8">
        <f>(B19+(IF(EnemyInfoCasual!I229=1,PlayerInfo!$B$5,0)))*(PlayerInfo!$B$1)*(EnemyInfoCasual!L229+1)</f>
        <v>21600</v>
      </c>
      <c r="D19" s="8">
        <f>(B19+(IF(EnemyInfoCasual!I229=1,PlayerInfo!$B$5,0))+PlayerInfo!$B$6)*(PlayerInfo!$B$1)*(EnemyInfoCasual!L229+1)*EnemyInfoCasual!H229</f>
        <v>21600</v>
      </c>
      <c r="E19" s="8">
        <f>(B19+(IF(EnemyInfoCasual!I229=1,PlayerInfo!$B$5,0))+PlayerInfo!$B$6+PlayerInfo!$B$7)*(PlayerInfo!$B$1)*(EnemyInfoCasual!L229+1)*1.2*EnemyInfoCasual!H229</f>
        <v>25920</v>
      </c>
      <c r="F19" s="13">
        <f t="shared" si="0"/>
        <v>0.12125</v>
      </c>
      <c r="G19" s="13">
        <f>MIN((($B$4+(IF(EnemyInfoCasual!$C229=1,0.05,0))-($B$4*(IF(EnemyInfoCasual!$C229=1,0.05,0))))*PlayerInfo!$B$3)*EnemyInfoCasual!H229,1)</f>
        <v>1</v>
      </c>
      <c r="H19" s="13">
        <f>MIN((($B$5+(IF(EnemyInfoCasual!$C229=1,0.005,0))-($B$5*(IF(EnemyInfoCasual!$C229=1,0.005,0))))*PlayerInfo!$B$4)*EnemyInfoCasual!H229,1)</f>
        <v>8.9599999999999999E-2</v>
      </c>
      <c r="I19" s="13">
        <f>MIN((($B$6+(IF(EnemyInfoCasual!$C229=1,0.005,0))-($B$6*(IF(EnemyInfoCasual!$C229=1,0.005,0))))*PlayerInfo!$B$4)*EnemyInfoCasual!H229,1)</f>
        <v>0.40800000000000003</v>
      </c>
      <c r="J19" s="13">
        <f t="shared" si="1"/>
        <v>0</v>
      </c>
      <c r="K19" s="14">
        <f t="shared" si="2"/>
        <v>0</v>
      </c>
      <c r="L19" s="8">
        <f t="shared" si="3"/>
        <v>23922.432000000001</v>
      </c>
      <c r="M19" s="8">
        <f t="shared" si="4"/>
        <v>41827.968000000001</v>
      </c>
      <c r="N19" s="16">
        <f>EnemyInfoCasual!F229</f>
        <v>6000</v>
      </c>
      <c r="O19" s="16">
        <f>N19*PlayerInfo!$B$10</f>
        <v>6000</v>
      </c>
      <c r="P19" s="16">
        <f>N19*PlayerInfo!$B$10*1.2*EnemyInfoCasual!H229</f>
        <v>7200</v>
      </c>
      <c r="Q19" s="16">
        <f>N19*PlayerInfo!$B$10*1.2*1.5*EnemyInfoCasual!H229</f>
        <v>10800</v>
      </c>
      <c r="R19" s="16">
        <f t="shared" si="5"/>
        <v>8167.68</v>
      </c>
      <c r="S19" s="16">
        <f t="shared" si="6"/>
        <v>18570.240000000002</v>
      </c>
      <c r="T19" s="16">
        <f>EnemyInfoCasual!G229</f>
        <v>10000</v>
      </c>
      <c r="U19" s="16">
        <f>T19*PlayerInfo!$B$11</f>
        <v>10000</v>
      </c>
      <c r="V19" s="16">
        <f>T19*PlayerInfo!$B$11*1.2*EnemyInfoCasual!H229</f>
        <v>12000</v>
      </c>
      <c r="W19" s="16">
        <f>T19*PlayerInfo!$B$11*1.2*1.5*EnemyInfoCasual!H229</f>
        <v>18000</v>
      </c>
      <c r="X19" s="16">
        <f t="shared" si="7"/>
        <v>13612.8</v>
      </c>
      <c r="Y19" s="16">
        <f t="shared" si="8"/>
        <v>30950.400000000001</v>
      </c>
    </row>
    <row r="20" spans="1:25">
      <c r="A20" s="4" t="s">
        <v>263</v>
      </c>
      <c r="B20" s="8">
        <f>EnemyInfoCasual!E230</f>
        <v>15000</v>
      </c>
      <c r="C20" s="8">
        <f>(B20+(IF(EnemyInfoCasual!I230=1,PlayerInfo!$B$5,0)))*(PlayerInfo!$B$1)*(EnemyInfoCasual!L230+1)</f>
        <v>21600</v>
      </c>
      <c r="D20" s="8">
        <f>(B20+(IF(EnemyInfoCasual!I230=1,PlayerInfo!$B$5,0))+PlayerInfo!$B$6)*(PlayerInfo!$B$1)*(EnemyInfoCasual!L230+1)*EnemyInfoCasual!H230</f>
        <v>21600</v>
      </c>
      <c r="E20" s="8">
        <f>(B20+(IF(EnemyInfoCasual!I230=1,PlayerInfo!$B$5,0))+PlayerInfo!$B$6+PlayerInfo!$B$7)*(PlayerInfo!$B$1)*(EnemyInfoCasual!L230+1)*1.2*EnemyInfoCasual!H230</f>
        <v>25920</v>
      </c>
      <c r="F20" s="13">
        <f t="shared" si="0"/>
        <v>0.12125</v>
      </c>
      <c r="G20" s="13">
        <f>MIN((($B$4+(IF(EnemyInfoCasual!$C230=1,0.05,0))-($B$4*(IF(EnemyInfoCasual!$C230=1,0.05,0))))*PlayerInfo!$B$3)*EnemyInfoCasual!H230,1)</f>
        <v>1</v>
      </c>
      <c r="H20" s="13">
        <f>MIN((($B$5+(IF(EnemyInfoCasual!$C230=1,0.005,0))-($B$5*(IF(EnemyInfoCasual!$C230=1,0.005,0))))*PlayerInfo!$B$4)*EnemyInfoCasual!H230,1)</f>
        <v>8.9599999999999999E-2</v>
      </c>
      <c r="I20" s="13">
        <f>MIN((($B$6+(IF(EnemyInfoCasual!$C230=1,0.005,0))-($B$6*(IF(EnemyInfoCasual!$C230=1,0.005,0))))*PlayerInfo!$B$4)*EnemyInfoCasual!H230,1)</f>
        <v>0.40800000000000003</v>
      </c>
      <c r="J20" s="13">
        <f t="shared" si="1"/>
        <v>0</v>
      </c>
      <c r="K20" s="14">
        <f t="shared" si="2"/>
        <v>0</v>
      </c>
      <c r="L20" s="8">
        <f t="shared" si="3"/>
        <v>23922.432000000001</v>
      </c>
      <c r="M20" s="8">
        <f t="shared" si="4"/>
        <v>41827.968000000001</v>
      </c>
      <c r="N20" s="16">
        <f>EnemyInfoCasual!F230</f>
        <v>6000</v>
      </c>
      <c r="O20" s="16">
        <f>N20*PlayerInfo!$B$10</f>
        <v>6000</v>
      </c>
      <c r="P20" s="16">
        <f>N20*PlayerInfo!$B$10*1.2*EnemyInfoCasual!H230</f>
        <v>7200</v>
      </c>
      <c r="Q20" s="16">
        <f>N20*PlayerInfo!$B$10*1.2*1.5*EnemyInfoCasual!H230</f>
        <v>10800</v>
      </c>
      <c r="R20" s="16">
        <f t="shared" si="5"/>
        <v>8167.68</v>
      </c>
      <c r="S20" s="16">
        <f t="shared" si="6"/>
        <v>18570.240000000002</v>
      </c>
      <c r="T20" s="16">
        <f>EnemyInfoCasual!G230</f>
        <v>10000</v>
      </c>
      <c r="U20" s="16">
        <f>T20*PlayerInfo!$B$11</f>
        <v>10000</v>
      </c>
      <c r="V20" s="16">
        <f>T20*PlayerInfo!$B$11*1.2*EnemyInfoCasual!H230</f>
        <v>12000</v>
      </c>
      <c r="W20" s="16">
        <f>T20*PlayerInfo!$B$11*1.2*1.5*EnemyInfoCasual!H230</f>
        <v>18000</v>
      </c>
      <c r="X20" s="16">
        <f t="shared" si="7"/>
        <v>13612.8</v>
      </c>
      <c r="Y20" s="16">
        <f t="shared" si="8"/>
        <v>30950.400000000001</v>
      </c>
    </row>
    <row r="21" spans="1:25">
      <c r="A21" s="4" t="s">
        <v>128</v>
      </c>
      <c r="B21" s="8">
        <f>EnemyInfoCasual!E231</f>
        <v>42500</v>
      </c>
      <c r="C21" s="8">
        <f>(B21+(IF(EnemyInfoCasual!I324=1,PlayerInfo!$B$5,0)))*(PlayerInfo!$B$1)*(EnemyInfoCasual!L324+1)</f>
        <v>61200</v>
      </c>
      <c r="D21" s="8">
        <f>(B21+(IF(EnemyInfoCasual!I324=1,PlayerInfo!$B$5,0))+PlayerInfo!$B$6)*(PlayerInfo!$B$1)*(EnemyInfoCasual!L324+1)*EnemyInfoCasual!H324</f>
        <v>61200</v>
      </c>
      <c r="E21" s="8">
        <f>(B21+(IF(EnemyInfoCasual!I324=1,PlayerInfo!$B$5,0))+PlayerInfo!$B$6+PlayerInfo!$B$7)*(PlayerInfo!$B$1)*(EnemyInfoCasual!L324+1)*1.2*EnemyInfoCasual!H324</f>
        <v>73440</v>
      </c>
      <c r="F21" s="13">
        <v>0.03</v>
      </c>
      <c r="G21" s="13">
        <f>MIN((($B$4+(IF(EnemyInfoCasual!$C231=1,0.05,0))-($B$4*(IF(EnemyInfoCasual!$C231=1,0.05,0))))*PlayerInfo!$B$3)*EnemyInfoCasual!H231,1)</f>
        <v>1</v>
      </c>
      <c r="H21" s="13">
        <f>MIN((($B$5+(IF(EnemyInfoCasual!$C231=1,0.005,0))-($B$5*(IF(EnemyInfoCasual!$C231=1,0.005,0))))*PlayerInfo!$B$4)*EnemyInfoCasual!H231,1)</f>
        <v>8.9599999999999999E-2</v>
      </c>
      <c r="I21" s="13">
        <f>MIN((($B$6+(IF(EnemyInfoCasual!$C231=1,0.005,0))-($B$6*(IF(EnemyInfoCasual!$C231=1,0.005,0))))*PlayerInfo!$B$4)*EnemyInfoCasual!H231,1)</f>
        <v>0.40800000000000003</v>
      </c>
      <c r="J21" s="13">
        <f>(1*(1-G21)*(1-H21))</f>
        <v>0</v>
      </c>
      <c r="K21" s="14">
        <f>(1*(1-G21)*(1-I21))</f>
        <v>0</v>
      </c>
      <c r="L21" s="8">
        <f>(J21*C21)+(G21*D21)+(H21*E21)</f>
        <v>67780.224000000002</v>
      </c>
      <c r="M21" s="8">
        <f>((K21*C21)+(G21*D21)+(I21*E21))*1.3</f>
        <v>118512.57600000002</v>
      </c>
      <c r="N21" s="16">
        <f>EnemyInfoCasual!F231</f>
        <v>10000</v>
      </c>
      <c r="O21" s="16">
        <f>N21*PlayerInfo!$B$10</f>
        <v>10000</v>
      </c>
      <c r="P21" s="16">
        <f>N21*PlayerInfo!$B$10*1.2*EnemyInfoCasual!H231</f>
        <v>12000</v>
      </c>
      <c r="Q21" s="16">
        <f>N21*PlayerInfo!$B$10*1.2*1.5*EnemyInfoCasual!H231</f>
        <v>18000</v>
      </c>
      <c r="R21" s="16">
        <f t="shared" si="5"/>
        <v>13612.8</v>
      </c>
      <c r="S21" s="16">
        <f t="shared" si="6"/>
        <v>30950.400000000001</v>
      </c>
      <c r="T21" s="16">
        <f>EnemyInfoCasual!G231</f>
        <v>15000</v>
      </c>
      <c r="U21" s="16">
        <f>T21*PlayerInfo!$B$11</f>
        <v>15000</v>
      </c>
      <c r="V21" s="16">
        <f>T21*PlayerInfo!$B$11*1.2*EnemyInfoCasual!H231</f>
        <v>18000</v>
      </c>
      <c r="W21" s="16">
        <f>T21*PlayerInfo!$B$11*1.2*1.5*EnemyInfoCasual!H231</f>
        <v>27000</v>
      </c>
      <c r="X21" s="16">
        <f t="shared" si="7"/>
        <v>20419.2</v>
      </c>
      <c r="Y21" s="16">
        <f t="shared" si="8"/>
        <v>46425.600000000006</v>
      </c>
    </row>
    <row r="22" spans="1:25">
      <c r="F22" s="13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</row>
    <row r="23" spans="1:25"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</row>
    <row r="24" spans="1:25">
      <c r="A24" t="s">
        <v>686</v>
      </c>
      <c r="B24" t="s">
        <v>10</v>
      </c>
      <c r="C24" t="s">
        <v>671</v>
      </c>
      <c r="D24" t="s">
        <v>672</v>
      </c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</row>
    <row r="25" spans="1:25">
      <c r="A25" t="s">
        <v>598</v>
      </c>
      <c r="B25" s="17">
        <f>SUMPRODUCT(F$13:F21,L$13:L21)</f>
        <v>25238.16576</v>
      </c>
      <c r="C25" s="17">
        <f>SUMPRODUCT($F$13:$F21,R$13:R21)</f>
        <v>8331.0335999999988</v>
      </c>
      <c r="D25" s="17">
        <f>SUMPRODUCT($F$13:$F21,X$13:X21)</f>
        <v>13816.991999999998</v>
      </c>
      <c r="N25" s="16"/>
      <c r="O25" s="16"/>
      <c r="P25" s="16"/>
      <c r="Q25" s="16"/>
      <c r="R25" s="16"/>
      <c r="S25" s="16"/>
      <c r="T25" s="16"/>
      <c r="U25" s="16"/>
      <c r="V25" s="16"/>
      <c r="W25" s="16"/>
      <c r="X25" s="16"/>
      <c r="Y25" s="16"/>
    </row>
    <row r="26" spans="1:25">
      <c r="A26" t="s">
        <v>599</v>
      </c>
      <c r="B26" s="17">
        <f>B25*1.25</f>
        <v>31547.707200000001</v>
      </c>
      <c r="C26" s="17">
        <f>C25*1.25</f>
        <v>10413.791999999998</v>
      </c>
      <c r="D26" s="17">
        <f>D25*1.5</f>
        <v>20725.487999999998</v>
      </c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6"/>
    </row>
    <row r="27" spans="1:25">
      <c r="A27" t="s">
        <v>600</v>
      </c>
      <c r="B27" s="17">
        <f>SUMPRODUCT(F$13:F21,M$13:M21)</f>
        <v>44128.506240000002</v>
      </c>
      <c r="C27" s="17">
        <f>SUMPRODUCT($F$13:$F21,S$13:S21)</f>
        <v>18941.644799999995</v>
      </c>
      <c r="D27" s="17">
        <f>SUMPRODUCT($F$13:$F21,Y$13:Y21)</f>
        <v>31414.656000000003</v>
      </c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</row>
    <row r="28" spans="1:25">
      <c r="A28" s="12" t="s">
        <v>601</v>
      </c>
      <c r="B28" s="17">
        <f>B27*1.25</f>
        <v>55160.632800000007</v>
      </c>
      <c r="C28" s="17">
        <f>C27*1.25</f>
        <v>23677.055999999993</v>
      </c>
      <c r="D28" s="17">
        <f>D27*1.5</f>
        <v>47121.984000000004</v>
      </c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</row>
    <row r="29" spans="1:25">
      <c r="A29" s="12"/>
      <c r="B29" s="17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</row>
    <row r="30" spans="1:25">
      <c r="A30" s="12" t="s">
        <v>687</v>
      </c>
      <c r="B30" s="17" t="s">
        <v>10</v>
      </c>
      <c r="C30" t="s">
        <v>671</v>
      </c>
      <c r="D30" t="s">
        <v>672</v>
      </c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</row>
    <row r="31" spans="1:25">
      <c r="A31" t="s">
        <v>598</v>
      </c>
      <c r="B31" s="17">
        <f>B25*$C$9</f>
        <v>45428698.368000001</v>
      </c>
      <c r="C31" s="17">
        <f t="shared" ref="C31:D34" si="9">C25*$C$9</f>
        <v>14995860.479999999</v>
      </c>
      <c r="D31" s="17">
        <f t="shared" si="9"/>
        <v>24870585.599999998</v>
      </c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</row>
    <row r="32" spans="1:25">
      <c r="A32" t="s">
        <v>599</v>
      </c>
      <c r="B32" s="17">
        <f>B26*$C$9</f>
        <v>56785872.960000001</v>
      </c>
      <c r="C32" s="17">
        <f t="shared" si="9"/>
        <v>18744825.599999994</v>
      </c>
      <c r="D32" s="17">
        <f t="shared" si="9"/>
        <v>37305878.399999999</v>
      </c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</row>
    <row r="33" spans="1:25">
      <c r="A33" t="s">
        <v>600</v>
      </c>
      <c r="B33" s="17">
        <f>B27*$C$10</f>
        <v>127090097.9712</v>
      </c>
      <c r="C33" s="17">
        <f t="shared" si="9"/>
        <v>34094960.639999993</v>
      </c>
      <c r="D33" s="17">
        <f t="shared" si="9"/>
        <v>56546380.800000004</v>
      </c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</row>
    <row r="34" spans="1:25">
      <c r="A34" s="12" t="s">
        <v>601</v>
      </c>
      <c r="B34" s="17">
        <f>B28*$C$10</f>
        <v>158862622.46400002</v>
      </c>
      <c r="C34" s="17">
        <f t="shared" si="9"/>
        <v>42618700.79999999</v>
      </c>
      <c r="D34" s="17">
        <f t="shared" si="9"/>
        <v>84819571.200000003</v>
      </c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</row>
    <row r="35" spans="1:25">
      <c r="A35" s="12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</row>
    <row r="36" spans="1:25">
      <c r="A36" s="4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</row>
    <row r="37" spans="1:25"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</row>
    <row r="38" spans="1:25"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8"/>
  <sheetViews>
    <sheetView workbookViewId="0">
      <pane xSplit="1" topLeftCell="B1" activePane="topRight" state="frozen"/>
      <selection pane="topRight" activeCell="Y12" sqref="Y12"/>
    </sheetView>
  </sheetViews>
  <sheetFormatPr baseColWidth="10" defaultRowHeight="15" x14ac:dyDescent="0"/>
  <cols>
    <col min="1" max="1" width="20.6640625" bestFit="1" customWidth="1"/>
    <col min="2" max="4" width="12.83203125" bestFit="1" customWidth="1"/>
    <col min="5" max="5" width="8" bestFit="1" customWidth="1"/>
    <col min="6" max="6" width="8.5" bestFit="1" customWidth="1"/>
    <col min="7" max="7" width="9.33203125" bestFit="1" customWidth="1"/>
    <col min="8" max="8" width="8.6640625" bestFit="1" customWidth="1"/>
    <col min="9" max="9" width="13.83203125" bestFit="1" customWidth="1"/>
    <col min="10" max="10" width="11.5" bestFit="1" customWidth="1"/>
    <col min="11" max="11" width="16.6640625" bestFit="1" customWidth="1"/>
    <col min="12" max="12" width="11.1640625" bestFit="1" customWidth="1"/>
    <col min="13" max="13" width="16.33203125" bestFit="1" customWidth="1"/>
    <col min="14" max="14" width="9.1640625" bestFit="1" customWidth="1"/>
    <col min="15" max="15" width="12.5" bestFit="1" customWidth="1"/>
    <col min="16" max="16" width="9" bestFit="1" customWidth="1"/>
    <col min="17" max="17" width="8.6640625" bestFit="1" customWidth="1"/>
    <col min="18" max="18" width="12" bestFit="1" customWidth="1"/>
    <col min="19" max="19" width="17.1640625" bestFit="1" customWidth="1"/>
    <col min="20" max="20" width="9.33203125" bestFit="1" customWidth="1"/>
    <col min="21" max="21" width="12.6640625" bestFit="1" customWidth="1"/>
    <col min="22" max="22" width="9.1640625" bestFit="1" customWidth="1"/>
    <col min="23" max="23" width="8.83203125" bestFit="1" customWidth="1"/>
    <col min="24" max="24" width="12.1640625" bestFit="1" customWidth="1"/>
    <col min="25" max="25" width="17.1640625" bestFit="1" customWidth="1"/>
    <col min="26" max="26" width="6" bestFit="1" customWidth="1"/>
  </cols>
  <sheetData>
    <row r="1" spans="1:26">
      <c r="B1" t="s">
        <v>580</v>
      </c>
      <c r="C1" t="s">
        <v>581</v>
      </c>
    </row>
    <row r="2" spans="1:26">
      <c r="A2" t="s">
        <v>571</v>
      </c>
      <c r="B2">
        <v>10</v>
      </c>
      <c r="C2">
        <f>B2/PlayerInfo!B2</f>
        <v>10</v>
      </c>
      <c r="E2" s="11"/>
    </row>
    <row r="3" spans="1:26">
      <c r="A3" t="s">
        <v>639</v>
      </c>
      <c r="B3">
        <f>B2/1.6</f>
        <v>6.25</v>
      </c>
      <c r="C3">
        <f>B2/(PlayerInfo!B2+PlayerInfo!B9)</f>
        <v>6.25</v>
      </c>
      <c r="E3" s="11"/>
    </row>
    <row r="4" spans="1:26">
      <c r="A4" t="s">
        <v>562</v>
      </c>
      <c r="B4" s="13">
        <v>1</v>
      </c>
      <c r="C4" s="13">
        <f>MIN(B4*PlayerInfo!B3,1)</f>
        <v>1</v>
      </c>
    </row>
    <row r="5" spans="1:26">
      <c r="A5" t="s">
        <v>563</v>
      </c>
      <c r="B5" s="13">
        <v>0.02</v>
      </c>
      <c r="C5" s="13">
        <f>MIN(B5*PlayerInfo!B4,1)</f>
        <v>0.04</v>
      </c>
    </row>
    <row r="6" spans="1:26">
      <c r="A6" t="s">
        <v>572</v>
      </c>
      <c r="B6" s="13">
        <v>0.1</v>
      </c>
      <c r="C6" s="13">
        <f>MIN(B6*PlayerInfo!B4,1)</f>
        <v>0.2</v>
      </c>
    </row>
    <row r="7" spans="1:26">
      <c r="A7" t="s">
        <v>579</v>
      </c>
      <c r="B7" s="15">
        <f>(1*(1-B4)*(1-B5))</f>
        <v>0</v>
      </c>
      <c r="C7" s="15">
        <f>(1*(1-C4)*(1-C5))</f>
        <v>0</v>
      </c>
    </row>
    <row r="8" spans="1:26">
      <c r="A8" t="s">
        <v>582</v>
      </c>
      <c r="B8" s="15">
        <f>(1*(1-B4)*(1-B6))</f>
        <v>0</v>
      </c>
      <c r="C8" s="15">
        <f>(1*(1-C4)*(1-C6))</f>
        <v>0</v>
      </c>
    </row>
    <row r="9" spans="1:26">
      <c r="A9" t="s">
        <v>597</v>
      </c>
      <c r="B9">
        <f>PlayerInfo!$B$8/B2</f>
        <v>360</v>
      </c>
      <c r="C9">
        <f>PlayerInfo!$B$8/C2</f>
        <v>360</v>
      </c>
    </row>
    <row r="10" spans="1:26">
      <c r="A10" t="s">
        <v>638</v>
      </c>
      <c r="B10">
        <f>PlayerInfo!$B$8/B3</f>
        <v>576</v>
      </c>
      <c r="C10">
        <f>PlayerInfo!$B$8/C3</f>
        <v>576</v>
      </c>
    </row>
    <row r="12" spans="1:26">
      <c r="A12" t="s">
        <v>568</v>
      </c>
      <c r="B12" t="s">
        <v>569</v>
      </c>
      <c r="C12" t="s">
        <v>573</v>
      </c>
      <c r="D12" t="s">
        <v>575</v>
      </c>
      <c r="E12" t="s">
        <v>574</v>
      </c>
      <c r="F12" t="s">
        <v>570</v>
      </c>
      <c r="G12" t="s">
        <v>562</v>
      </c>
      <c r="H12" t="s">
        <v>563</v>
      </c>
      <c r="I12" t="s">
        <v>572</v>
      </c>
      <c r="J12" t="s">
        <v>579</v>
      </c>
      <c r="K12" t="s">
        <v>582</v>
      </c>
      <c r="L12" t="s">
        <v>583</v>
      </c>
      <c r="M12" t="s">
        <v>584</v>
      </c>
      <c r="N12" t="s">
        <v>673</v>
      </c>
      <c r="O12" t="s">
        <v>676</v>
      </c>
      <c r="P12" t="s">
        <v>677</v>
      </c>
      <c r="Q12" t="s">
        <v>678</v>
      </c>
      <c r="R12" t="s">
        <v>679</v>
      </c>
      <c r="S12" t="s">
        <v>680</v>
      </c>
      <c r="T12" t="s">
        <v>681</v>
      </c>
      <c r="U12" t="s">
        <v>682</v>
      </c>
      <c r="V12" t="s">
        <v>683</v>
      </c>
      <c r="W12" t="s">
        <v>684</v>
      </c>
      <c r="X12" t="s">
        <v>685</v>
      </c>
      <c r="Y12" t="s">
        <v>690</v>
      </c>
      <c r="Z12" t="s">
        <v>585</v>
      </c>
    </row>
    <row r="13" spans="1:26">
      <c r="A13" s="4" t="s">
        <v>297</v>
      </c>
      <c r="B13" s="8">
        <f>EnemyInfoCasual!E231</f>
        <v>42500</v>
      </c>
      <c r="C13" s="8">
        <f>(B13+(IF(EnemyInfoCasual!I231=1,PlayerInfo!$B$5,0)))*(PlayerInfo!$B$1)*(EnemyInfoCasual!L231+1)</f>
        <v>61200</v>
      </c>
      <c r="D13" s="8">
        <f>(B13+(IF(EnemyInfoCasual!I231=1,PlayerInfo!$B$5,0))+PlayerInfo!$B$6)*(PlayerInfo!$B$1)*(EnemyInfoCasual!L231+1)*EnemyInfoCasual!H231</f>
        <v>61200</v>
      </c>
      <c r="E13" s="8">
        <f>(B13+(IF(EnemyInfoCasual!I231=1,PlayerInfo!$B$5,0))+PlayerInfo!$B$6+PlayerInfo!$B$7)*(PlayerInfo!$B$1)*(EnemyInfoCasual!L231+1)*1.2*EnemyInfoCasual!H231</f>
        <v>73440</v>
      </c>
      <c r="F13" s="13">
        <f>1/10</f>
        <v>0.1</v>
      </c>
      <c r="G13" s="13">
        <f>MIN((($B$4+(IF(EnemyInfoCasual!$C231=1,0.05,0))-($B$4*(IF(EnemyInfoCasual!$C231=1,0.05,0))))*PlayerInfo!$B$3)*EnemyInfoCasual!H231,1)</f>
        <v>1</v>
      </c>
      <c r="H13" s="13">
        <f>MIN((($B$5+(IF(EnemyInfoCasual!$C231=1,0.005,0))-($B$5*(IF(EnemyInfoCasual!$C231=1,0.005,0))))*PlayerInfo!$B$4)*EnemyInfoCasual!H231,1)</f>
        <v>4.9800000000000004E-2</v>
      </c>
      <c r="I13" s="13">
        <f>MIN((($B$6+(IF(EnemyInfoCasual!$C231=1,0.005,0))-($B$6*(IF(EnemyInfoCasual!$C231=1,0.005,0))))*PlayerInfo!$B$4)*EnemyInfoCasual!H231,1)</f>
        <v>0.20900000000000002</v>
      </c>
      <c r="J13" s="13">
        <f>(1*(1-G13)*(1-H13))</f>
        <v>0</v>
      </c>
      <c r="K13" s="14">
        <f>(1*(1-G13)*(1-I13))</f>
        <v>0</v>
      </c>
      <c r="L13" s="8">
        <f>(J13*C13)+(G13*D13)+(H13*E13)</f>
        <v>64857.311999999998</v>
      </c>
      <c r="M13" s="8">
        <f>((K13*C13)+(G13*D13)+(I13*E13))*1.3</f>
        <v>99513.648000000016</v>
      </c>
      <c r="N13" s="16">
        <f>EnemyInfoCasual!F231</f>
        <v>10000</v>
      </c>
      <c r="O13" s="16">
        <f>N13*PlayerInfo!$B$10</f>
        <v>10000</v>
      </c>
      <c r="P13" s="16">
        <f>N13*PlayerInfo!$B$10*1.2*EnemyInfoCasual!H231</f>
        <v>12000</v>
      </c>
      <c r="Q13" s="16">
        <f>N13*PlayerInfo!$B$10*1.2*1.5*EnemyInfoCasual!H231</f>
        <v>18000</v>
      </c>
      <c r="R13" s="16">
        <f>(J13*O13)+(G13*P13)+(H13*Q13)</f>
        <v>12896.4</v>
      </c>
      <c r="S13" s="16">
        <f>((K13*O13)+(G13*P13)+(I13*Q13))*1.6</f>
        <v>25219.200000000001</v>
      </c>
      <c r="T13" s="16">
        <f>EnemyInfoCasual!G231</f>
        <v>15000</v>
      </c>
      <c r="U13" s="16">
        <f>T13*PlayerInfo!$B$11</f>
        <v>15000</v>
      </c>
      <c r="V13" s="16">
        <f>T13*PlayerInfo!$B$11*1.2*EnemyInfoCasual!H231</f>
        <v>18000</v>
      </c>
      <c r="W13" s="16">
        <f>T13*PlayerInfo!$B$11*1.2*1.5*EnemyInfoCasual!H231</f>
        <v>27000</v>
      </c>
      <c r="X13" s="16">
        <f>(J13*U13)+(G13*V13)+(H13*W13)</f>
        <v>19344.599999999999</v>
      </c>
      <c r="Y13" s="16">
        <f>((K13*U13)+(G13*V13)+(I13*W13))*1.6</f>
        <v>37828.800000000003</v>
      </c>
    </row>
    <row r="14" spans="1:26">
      <c r="A14" s="4" t="s">
        <v>297</v>
      </c>
      <c r="B14" s="8">
        <f>EnemyInfoCasual!E232</f>
        <v>45000</v>
      </c>
      <c r="C14" s="8">
        <f>(B14+(IF(EnemyInfoCasual!I232=1,PlayerInfo!$B$5,0)))*(PlayerInfo!$B$1)*(EnemyInfoCasual!L232+1)</f>
        <v>64800</v>
      </c>
      <c r="D14" s="8">
        <f>(B14+(IF(EnemyInfoCasual!I232=1,PlayerInfo!$B$5,0))+PlayerInfo!$B$6)*(PlayerInfo!$B$1)*(EnemyInfoCasual!L232+1)*EnemyInfoCasual!H232</f>
        <v>64800</v>
      </c>
      <c r="E14" s="8">
        <f>(B14+(IF(EnemyInfoCasual!I232=1,PlayerInfo!$B$5,0))+PlayerInfo!$B$6+PlayerInfo!$B$7)*(PlayerInfo!$B$1)*(EnemyInfoCasual!L232+1)*1.2*EnemyInfoCasual!H232</f>
        <v>77760</v>
      </c>
      <c r="F14" s="13">
        <f t="shared" ref="F14:F22" si="0">1/10</f>
        <v>0.1</v>
      </c>
      <c r="G14" s="13">
        <f>MIN((($B$4+(IF(EnemyInfoCasual!$C232=1,0.05,0))-($B$4*(IF(EnemyInfoCasual!$C232=1,0.05,0))))*PlayerInfo!$B$3)*EnemyInfoCasual!H232,1)</f>
        <v>1</v>
      </c>
      <c r="H14" s="13">
        <f>MIN((($B$5+(IF(EnemyInfoCasual!$C232=1,0.005,0))-($B$5*(IF(EnemyInfoCasual!$C232=1,0.005,0))))*PlayerInfo!$B$4)*EnemyInfoCasual!H232,1)</f>
        <v>4.9800000000000004E-2</v>
      </c>
      <c r="I14" s="13">
        <f>MIN((($B$6+(IF(EnemyInfoCasual!$C232=1,0.005,0))-($B$6*(IF(EnemyInfoCasual!$C232=1,0.005,0))))*PlayerInfo!$B$4)*EnemyInfoCasual!H232,1)</f>
        <v>0.20900000000000002</v>
      </c>
      <c r="J14" s="13">
        <f t="shared" ref="J14:J22" si="1">(1*(1-G14)*(1-H14))</f>
        <v>0</v>
      </c>
      <c r="K14" s="14">
        <f t="shared" ref="K14:K22" si="2">(1*(1-G14)*(1-I14))</f>
        <v>0</v>
      </c>
      <c r="L14" s="8">
        <f t="shared" ref="L14:L22" si="3">(J14*C14)+(G14*D14)+(H14*E14)</f>
        <v>68672.448000000004</v>
      </c>
      <c r="M14" s="8">
        <f t="shared" ref="M14:M22" si="4">((K14*C14)+(G14*D14)+(I14*E14))*1.3</f>
        <v>105367.39199999999</v>
      </c>
      <c r="N14" s="16">
        <f>EnemyInfoCasual!F232</f>
        <v>10000</v>
      </c>
      <c r="O14" s="16">
        <f>N14*PlayerInfo!$B$10</f>
        <v>10000</v>
      </c>
      <c r="P14" s="16">
        <f>N14*PlayerInfo!$B$10*1.2*EnemyInfoCasual!H232</f>
        <v>12000</v>
      </c>
      <c r="Q14" s="16">
        <f>N14*PlayerInfo!$B$10*1.2*1.5*EnemyInfoCasual!H232</f>
        <v>18000</v>
      </c>
      <c r="R14" s="16">
        <f t="shared" ref="R14:R22" si="5">(J14*O14)+(G14*P14)+(H14*Q14)</f>
        <v>12896.4</v>
      </c>
      <c r="S14" s="16">
        <f t="shared" ref="S14:S22" si="6">((K14*O14)+(G14*P14)+(I14*Q14))*1.6</f>
        <v>25219.200000000001</v>
      </c>
      <c r="T14" s="16">
        <f>EnemyInfoCasual!G232</f>
        <v>15000</v>
      </c>
      <c r="U14" s="16">
        <f>T14*PlayerInfo!$B$11</f>
        <v>15000</v>
      </c>
      <c r="V14" s="16">
        <f>T14*PlayerInfo!$B$11*1.2*EnemyInfoCasual!H232</f>
        <v>18000</v>
      </c>
      <c r="W14" s="16">
        <f>T14*PlayerInfo!$B$11*1.2*1.5*EnemyInfoCasual!H232</f>
        <v>27000</v>
      </c>
      <c r="X14" s="16">
        <f t="shared" ref="X14:X22" si="7">(J14*U14)+(G14*V14)+(H14*W14)</f>
        <v>19344.599999999999</v>
      </c>
      <c r="Y14" s="16">
        <f t="shared" ref="Y14:Y22" si="8">((K14*U14)+(G14*V14)+(I14*W14))*1.6</f>
        <v>37828.800000000003</v>
      </c>
    </row>
    <row r="15" spans="1:26">
      <c r="A15" s="4" t="s">
        <v>297</v>
      </c>
      <c r="B15" s="8">
        <f>EnemyInfoCasual!E233</f>
        <v>47500</v>
      </c>
      <c r="C15" s="8">
        <f>(B15+(IF(EnemyInfoCasual!I233=1,PlayerInfo!$B$5,0)))*(PlayerInfo!$B$1)*(EnemyInfoCasual!L233+1)</f>
        <v>68400</v>
      </c>
      <c r="D15" s="8">
        <f>(B15+(IF(EnemyInfoCasual!I233=1,PlayerInfo!$B$5,0))+PlayerInfo!$B$6)*(PlayerInfo!$B$1)*(EnemyInfoCasual!L233+1)*EnemyInfoCasual!H233</f>
        <v>68400</v>
      </c>
      <c r="E15" s="8">
        <f>(B15+(IF(EnemyInfoCasual!I233=1,PlayerInfo!$B$5,0))+PlayerInfo!$B$6+PlayerInfo!$B$7)*(PlayerInfo!$B$1)*(EnemyInfoCasual!L233+1)*1.2*EnemyInfoCasual!H233</f>
        <v>82080</v>
      </c>
      <c r="F15" s="13">
        <f t="shared" si="0"/>
        <v>0.1</v>
      </c>
      <c r="G15" s="13">
        <f>MIN((($B$4+(IF(EnemyInfoCasual!$C233=1,0.05,0))-($B$4*(IF(EnemyInfoCasual!$C233=1,0.05,0))))*PlayerInfo!$B$3)*EnemyInfoCasual!H233,1)</f>
        <v>1</v>
      </c>
      <c r="H15" s="13">
        <f>MIN((($B$5+(IF(EnemyInfoCasual!$C233=1,0.005,0))-($B$5*(IF(EnemyInfoCasual!$C233=1,0.005,0))))*PlayerInfo!$B$4)*EnemyInfoCasual!H233,1)</f>
        <v>4.9800000000000004E-2</v>
      </c>
      <c r="I15" s="13">
        <f>MIN((($B$6+(IF(EnemyInfoCasual!$C233=1,0.005,0))-($B$6*(IF(EnemyInfoCasual!$C233=1,0.005,0))))*PlayerInfo!$B$4)*EnemyInfoCasual!H233,1)</f>
        <v>0.20900000000000002</v>
      </c>
      <c r="J15" s="13">
        <f t="shared" si="1"/>
        <v>0</v>
      </c>
      <c r="K15" s="14">
        <f t="shared" si="2"/>
        <v>0</v>
      </c>
      <c r="L15" s="8">
        <f t="shared" si="3"/>
        <v>72487.584000000003</v>
      </c>
      <c r="M15" s="8">
        <f t="shared" si="4"/>
        <v>111221.136</v>
      </c>
      <c r="N15" s="16">
        <f>EnemyInfoCasual!F233</f>
        <v>10000</v>
      </c>
      <c r="O15" s="16">
        <f>N15*PlayerInfo!$B$10</f>
        <v>10000</v>
      </c>
      <c r="P15" s="16">
        <f>N15*PlayerInfo!$B$10*1.2*EnemyInfoCasual!H233</f>
        <v>12000</v>
      </c>
      <c r="Q15" s="16">
        <f>N15*PlayerInfo!$B$10*1.2*1.5*EnemyInfoCasual!H233</f>
        <v>18000</v>
      </c>
      <c r="R15" s="16">
        <f t="shared" si="5"/>
        <v>12896.4</v>
      </c>
      <c r="S15" s="16">
        <f t="shared" si="6"/>
        <v>25219.200000000001</v>
      </c>
      <c r="T15" s="16">
        <f>EnemyInfoCasual!G233</f>
        <v>15000</v>
      </c>
      <c r="U15" s="16">
        <f>T15*PlayerInfo!$B$11</f>
        <v>15000</v>
      </c>
      <c r="V15" s="16">
        <f>T15*PlayerInfo!$B$11*1.2*EnemyInfoCasual!H233</f>
        <v>18000</v>
      </c>
      <c r="W15" s="16">
        <f>T15*PlayerInfo!$B$11*1.2*1.5*EnemyInfoCasual!H233</f>
        <v>27000</v>
      </c>
      <c r="X15" s="16">
        <f t="shared" si="7"/>
        <v>19344.599999999999</v>
      </c>
      <c r="Y15" s="16">
        <f t="shared" si="8"/>
        <v>37828.800000000003</v>
      </c>
    </row>
    <row r="16" spans="1:26">
      <c r="A16" s="4" t="s">
        <v>297</v>
      </c>
      <c r="B16" s="8">
        <f>EnemyInfoCasual!E234</f>
        <v>50000</v>
      </c>
      <c r="C16" s="8">
        <f>(B16+(IF(EnemyInfoCasual!I234=1,PlayerInfo!$B$5,0)))*(PlayerInfo!$B$1)*(EnemyInfoCasual!L234+1)</f>
        <v>72000</v>
      </c>
      <c r="D16" s="8">
        <f>(B16+(IF(EnemyInfoCasual!I234=1,PlayerInfo!$B$5,0))+PlayerInfo!$B$6)*(PlayerInfo!$B$1)*(EnemyInfoCasual!L234+1)*EnemyInfoCasual!H234</f>
        <v>72000</v>
      </c>
      <c r="E16" s="8">
        <f>(B16+(IF(EnemyInfoCasual!I234=1,PlayerInfo!$B$5,0))+PlayerInfo!$B$6+PlayerInfo!$B$7)*(PlayerInfo!$B$1)*(EnemyInfoCasual!L234+1)*1.2*EnemyInfoCasual!H234</f>
        <v>86400</v>
      </c>
      <c r="F16" s="13">
        <f t="shared" si="0"/>
        <v>0.1</v>
      </c>
      <c r="G16" s="13">
        <f>MIN((($B$4+(IF(EnemyInfoCasual!$C234=1,0.05,0))-($B$4*(IF(EnemyInfoCasual!$C234=1,0.05,0))))*PlayerInfo!$B$3)*EnemyInfoCasual!H234,1)</f>
        <v>1</v>
      </c>
      <c r="H16" s="13">
        <f>MIN((($B$5+(IF(EnemyInfoCasual!$C234=1,0.005,0))-($B$5*(IF(EnemyInfoCasual!$C234=1,0.005,0))))*PlayerInfo!$B$4)*EnemyInfoCasual!H234,1)</f>
        <v>4.9800000000000004E-2</v>
      </c>
      <c r="I16" s="13">
        <f>MIN((($B$6+(IF(EnemyInfoCasual!$C234=1,0.005,0))-($B$6*(IF(EnemyInfoCasual!$C234=1,0.005,0))))*PlayerInfo!$B$4)*EnemyInfoCasual!H234,1)</f>
        <v>0.20900000000000002</v>
      </c>
      <c r="J16" s="13">
        <f t="shared" si="1"/>
        <v>0</v>
      </c>
      <c r="K16" s="14">
        <f t="shared" si="2"/>
        <v>0</v>
      </c>
      <c r="L16" s="8">
        <f t="shared" si="3"/>
        <v>76302.720000000001</v>
      </c>
      <c r="M16" s="8">
        <f t="shared" si="4"/>
        <v>117074.88</v>
      </c>
      <c r="N16" s="16">
        <f>EnemyInfoCasual!F234</f>
        <v>10000</v>
      </c>
      <c r="O16" s="16">
        <f>N16*PlayerInfo!$B$10</f>
        <v>10000</v>
      </c>
      <c r="P16" s="16">
        <f>N16*PlayerInfo!$B$10*1.2*EnemyInfoCasual!H234</f>
        <v>12000</v>
      </c>
      <c r="Q16" s="16">
        <f>N16*PlayerInfo!$B$10*1.2*1.5*EnemyInfoCasual!H234</f>
        <v>18000</v>
      </c>
      <c r="R16" s="16">
        <f t="shared" si="5"/>
        <v>12896.4</v>
      </c>
      <c r="S16" s="16">
        <f t="shared" si="6"/>
        <v>25219.200000000001</v>
      </c>
      <c r="T16" s="16">
        <f>EnemyInfoCasual!G234</f>
        <v>15000</v>
      </c>
      <c r="U16" s="16">
        <f>T16*PlayerInfo!$B$11</f>
        <v>15000</v>
      </c>
      <c r="V16" s="16">
        <f>T16*PlayerInfo!$B$11*1.2*EnemyInfoCasual!H234</f>
        <v>18000</v>
      </c>
      <c r="W16" s="16">
        <f>T16*PlayerInfo!$B$11*1.2*1.5*EnemyInfoCasual!H234</f>
        <v>27000</v>
      </c>
      <c r="X16" s="16">
        <f t="shared" si="7"/>
        <v>19344.599999999999</v>
      </c>
      <c r="Y16" s="16">
        <f t="shared" si="8"/>
        <v>37828.800000000003</v>
      </c>
    </row>
    <row r="17" spans="1:25">
      <c r="A17" s="4" t="s">
        <v>297</v>
      </c>
      <c r="B17" s="8">
        <f>EnemyInfoCasual!E235</f>
        <v>45000</v>
      </c>
      <c r="C17" s="8">
        <f>(B17+(IF(EnemyInfoCasual!I235=1,PlayerInfo!$B$5,0)))*(PlayerInfo!$B$1)*(EnemyInfoCasual!L235+1)</f>
        <v>64800</v>
      </c>
      <c r="D17" s="8">
        <f>(B17+(IF(EnemyInfoCasual!I235=1,PlayerInfo!$B$5,0))+PlayerInfo!$B$6)*(PlayerInfo!$B$1)*(EnemyInfoCasual!L235+1)*EnemyInfoCasual!H235</f>
        <v>64800</v>
      </c>
      <c r="E17" s="8">
        <f>(B17+(IF(EnemyInfoCasual!I235=1,PlayerInfo!$B$5,0))+PlayerInfo!$B$6+PlayerInfo!$B$7)*(PlayerInfo!$B$1)*(EnemyInfoCasual!L235+1)*1.2*EnemyInfoCasual!H235</f>
        <v>77760</v>
      </c>
      <c r="F17" s="13">
        <f t="shared" si="0"/>
        <v>0.1</v>
      </c>
      <c r="G17" s="13">
        <f>MIN((($B$4+(IF(EnemyInfoCasual!$C235=1,0.05,0))-($B$4*(IF(EnemyInfoCasual!$C235=1,0.05,0))))*PlayerInfo!$B$3)*EnemyInfoCasual!H235,1)</f>
        <v>1</v>
      </c>
      <c r="H17" s="13">
        <f>MIN((($B$5+(IF(EnemyInfoCasual!$C235=1,0.005,0))-($B$5*(IF(EnemyInfoCasual!$C235=1,0.005,0))))*PlayerInfo!$B$4)*EnemyInfoCasual!H235,1)</f>
        <v>4.9800000000000004E-2</v>
      </c>
      <c r="I17" s="13">
        <f>MIN((($B$6+(IF(EnemyInfoCasual!$C235=1,0.005,0))-($B$6*(IF(EnemyInfoCasual!$C235=1,0.005,0))))*PlayerInfo!$B$4)*EnemyInfoCasual!H235,1)</f>
        <v>0.20900000000000002</v>
      </c>
      <c r="J17" s="13">
        <f t="shared" si="1"/>
        <v>0</v>
      </c>
      <c r="K17" s="14">
        <f t="shared" si="2"/>
        <v>0</v>
      </c>
      <c r="L17" s="8">
        <f t="shared" si="3"/>
        <v>68672.448000000004</v>
      </c>
      <c r="M17" s="8">
        <f t="shared" si="4"/>
        <v>105367.39199999999</v>
      </c>
      <c r="N17" s="16">
        <f>EnemyInfoCasual!F235</f>
        <v>10000</v>
      </c>
      <c r="O17" s="16">
        <f>N17*PlayerInfo!$B$10</f>
        <v>10000</v>
      </c>
      <c r="P17" s="16">
        <f>N17*PlayerInfo!$B$10*1.2*EnemyInfoCasual!H235</f>
        <v>12000</v>
      </c>
      <c r="Q17" s="16">
        <f>N17*PlayerInfo!$B$10*1.2*1.5*EnemyInfoCasual!H235</f>
        <v>18000</v>
      </c>
      <c r="R17" s="16">
        <f t="shared" si="5"/>
        <v>12896.4</v>
      </c>
      <c r="S17" s="16">
        <f t="shared" si="6"/>
        <v>25219.200000000001</v>
      </c>
      <c r="T17" s="16">
        <f>EnemyInfoCasual!G235</f>
        <v>15000</v>
      </c>
      <c r="U17" s="16">
        <f>T17*PlayerInfo!$B$11</f>
        <v>15000</v>
      </c>
      <c r="V17" s="16">
        <f>T17*PlayerInfo!$B$11*1.2*EnemyInfoCasual!H235</f>
        <v>18000</v>
      </c>
      <c r="W17" s="16">
        <f>T17*PlayerInfo!$B$11*1.2*1.5*EnemyInfoCasual!H235</f>
        <v>27000</v>
      </c>
      <c r="X17" s="16">
        <f t="shared" si="7"/>
        <v>19344.599999999999</v>
      </c>
      <c r="Y17" s="16">
        <f t="shared" si="8"/>
        <v>37828.800000000003</v>
      </c>
    </row>
    <row r="18" spans="1:25">
      <c r="A18" s="4" t="s">
        <v>297</v>
      </c>
      <c r="B18" s="8">
        <f>EnemyInfoCasual!E236</f>
        <v>47500</v>
      </c>
      <c r="C18" s="8">
        <f>(B18+(IF(EnemyInfoCasual!I236=1,PlayerInfo!$B$5,0)))*(PlayerInfo!$B$1)*(EnemyInfoCasual!L236+1)</f>
        <v>68400</v>
      </c>
      <c r="D18" s="8">
        <f>(B18+(IF(EnemyInfoCasual!I236=1,PlayerInfo!$B$5,0))+PlayerInfo!$B$6)*(PlayerInfo!$B$1)*(EnemyInfoCasual!L236+1)*EnemyInfoCasual!H236</f>
        <v>68400</v>
      </c>
      <c r="E18" s="8">
        <f>(B18+(IF(EnemyInfoCasual!I236=1,PlayerInfo!$B$5,0))+PlayerInfo!$B$6+PlayerInfo!$B$7)*(PlayerInfo!$B$1)*(EnemyInfoCasual!L236+1)*1.2*EnemyInfoCasual!H236</f>
        <v>82080</v>
      </c>
      <c r="F18" s="13">
        <f t="shared" si="0"/>
        <v>0.1</v>
      </c>
      <c r="G18" s="13">
        <f>MIN((($B$4+(IF(EnemyInfoCasual!$C236=1,0.05,0))-($B$4*(IF(EnemyInfoCasual!$C236=1,0.05,0))))*PlayerInfo!$B$3)*EnemyInfoCasual!H236,1)</f>
        <v>1</v>
      </c>
      <c r="H18" s="13">
        <f>MIN((($B$5+(IF(EnemyInfoCasual!$C236=1,0.005,0))-($B$5*(IF(EnemyInfoCasual!$C236=1,0.005,0))))*PlayerInfo!$B$4)*EnemyInfoCasual!H236,1)</f>
        <v>4.9800000000000004E-2</v>
      </c>
      <c r="I18" s="13">
        <f>MIN((($B$6+(IF(EnemyInfoCasual!$C236=1,0.005,0))-($B$6*(IF(EnemyInfoCasual!$C236=1,0.005,0))))*PlayerInfo!$B$4)*EnemyInfoCasual!H236,1)</f>
        <v>0.20900000000000002</v>
      </c>
      <c r="J18" s="13">
        <f t="shared" si="1"/>
        <v>0</v>
      </c>
      <c r="K18" s="14">
        <f t="shared" si="2"/>
        <v>0</v>
      </c>
      <c r="L18" s="8">
        <f t="shared" si="3"/>
        <v>72487.584000000003</v>
      </c>
      <c r="M18" s="8">
        <f t="shared" si="4"/>
        <v>111221.136</v>
      </c>
      <c r="N18" s="16">
        <f>EnemyInfoCasual!F236</f>
        <v>10000</v>
      </c>
      <c r="O18" s="16">
        <f>N18*PlayerInfo!$B$10</f>
        <v>10000</v>
      </c>
      <c r="P18" s="16">
        <f>N18*PlayerInfo!$B$10*1.2*EnemyInfoCasual!H236</f>
        <v>12000</v>
      </c>
      <c r="Q18" s="16">
        <f>N18*PlayerInfo!$B$10*1.2*1.5*EnemyInfoCasual!H236</f>
        <v>18000</v>
      </c>
      <c r="R18" s="16">
        <f t="shared" si="5"/>
        <v>12896.4</v>
      </c>
      <c r="S18" s="16">
        <f t="shared" si="6"/>
        <v>25219.200000000001</v>
      </c>
      <c r="T18" s="16">
        <f>EnemyInfoCasual!G236</f>
        <v>15000</v>
      </c>
      <c r="U18" s="16">
        <f>T18*PlayerInfo!$B$11</f>
        <v>15000</v>
      </c>
      <c r="V18" s="16">
        <f>T18*PlayerInfo!$B$11*1.2*EnemyInfoCasual!H236</f>
        <v>18000</v>
      </c>
      <c r="W18" s="16">
        <f>T18*PlayerInfo!$B$11*1.2*1.5*EnemyInfoCasual!H236</f>
        <v>27000</v>
      </c>
      <c r="X18" s="16">
        <f t="shared" si="7"/>
        <v>19344.599999999999</v>
      </c>
      <c r="Y18" s="16">
        <f t="shared" si="8"/>
        <v>37828.800000000003</v>
      </c>
    </row>
    <row r="19" spans="1:25">
      <c r="A19" s="4" t="s">
        <v>297</v>
      </c>
      <c r="B19" s="8">
        <f>EnemyInfoCasual!E237</f>
        <v>50000</v>
      </c>
      <c r="C19" s="8">
        <f>(B19+(IF(EnemyInfoCasual!I237=1,PlayerInfo!$B$5,0)))*(PlayerInfo!$B$1)*(EnemyInfoCasual!L237+1)</f>
        <v>72000</v>
      </c>
      <c r="D19" s="8">
        <f>(B19+(IF(EnemyInfoCasual!I237=1,PlayerInfo!$B$5,0))+PlayerInfo!$B$6)*(PlayerInfo!$B$1)*(EnemyInfoCasual!L237+1)*EnemyInfoCasual!H237</f>
        <v>72000</v>
      </c>
      <c r="E19" s="8">
        <f>(B19+(IF(EnemyInfoCasual!I237=1,PlayerInfo!$B$5,0))+PlayerInfo!$B$6+PlayerInfo!$B$7)*(PlayerInfo!$B$1)*(EnemyInfoCasual!L237+1)*1.2*EnemyInfoCasual!H237</f>
        <v>86400</v>
      </c>
      <c r="F19" s="13">
        <f t="shared" si="0"/>
        <v>0.1</v>
      </c>
      <c r="G19" s="13">
        <f>MIN((($B$4+(IF(EnemyInfoCasual!$C237=1,0.05,0))-($B$4*(IF(EnemyInfoCasual!$C237=1,0.05,0))))*PlayerInfo!$B$3)*EnemyInfoCasual!H237,1)</f>
        <v>1</v>
      </c>
      <c r="H19" s="13">
        <f>MIN((($B$5+(IF(EnemyInfoCasual!$C237=1,0.005,0))-($B$5*(IF(EnemyInfoCasual!$C237=1,0.005,0))))*PlayerInfo!$B$4)*EnemyInfoCasual!H237,1)</f>
        <v>4.9800000000000004E-2</v>
      </c>
      <c r="I19" s="13">
        <f>MIN((($B$6+(IF(EnemyInfoCasual!$C237=1,0.005,0))-($B$6*(IF(EnemyInfoCasual!$C237=1,0.005,0))))*PlayerInfo!$B$4)*EnemyInfoCasual!H237,1)</f>
        <v>0.20900000000000002</v>
      </c>
      <c r="J19" s="13">
        <f t="shared" si="1"/>
        <v>0</v>
      </c>
      <c r="K19" s="14">
        <f t="shared" si="2"/>
        <v>0</v>
      </c>
      <c r="L19" s="8">
        <f t="shared" si="3"/>
        <v>76302.720000000001</v>
      </c>
      <c r="M19" s="8">
        <f t="shared" si="4"/>
        <v>117074.88</v>
      </c>
      <c r="N19" s="16">
        <f>EnemyInfoCasual!F237</f>
        <v>10000</v>
      </c>
      <c r="O19" s="16">
        <f>N19*PlayerInfo!$B$10</f>
        <v>10000</v>
      </c>
      <c r="P19" s="16">
        <f>N19*PlayerInfo!$B$10*1.2*EnemyInfoCasual!H237</f>
        <v>12000</v>
      </c>
      <c r="Q19" s="16">
        <f>N19*PlayerInfo!$B$10*1.2*1.5*EnemyInfoCasual!H237</f>
        <v>18000</v>
      </c>
      <c r="R19" s="16">
        <f t="shared" si="5"/>
        <v>12896.4</v>
      </c>
      <c r="S19" s="16">
        <f t="shared" si="6"/>
        <v>25219.200000000001</v>
      </c>
      <c r="T19" s="16">
        <f>EnemyInfoCasual!G237</f>
        <v>15000</v>
      </c>
      <c r="U19" s="16">
        <f>T19*PlayerInfo!$B$11</f>
        <v>15000</v>
      </c>
      <c r="V19" s="16">
        <f>T19*PlayerInfo!$B$11*1.2*EnemyInfoCasual!H237</f>
        <v>18000</v>
      </c>
      <c r="W19" s="16">
        <f>T19*PlayerInfo!$B$11*1.2*1.5*EnemyInfoCasual!H237</f>
        <v>27000</v>
      </c>
      <c r="X19" s="16">
        <f t="shared" si="7"/>
        <v>19344.599999999999</v>
      </c>
      <c r="Y19" s="16">
        <f t="shared" si="8"/>
        <v>37828.800000000003</v>
      </c>
    </row>
    <row r="20" spans="1:25">
      <c r="A20" s="4" t="s">
        <v>297</v>
      </c>
      <c r="B20" s="8">
        <f>EnemyInfoCasual!E238</f>
        <v>45000</v>
      </c>
      <c r="C20" s="8">
        <f>(B20+(IF(EnemyInfoCasual!I238=1,PlayerInfo!$B$5,0)))*(PlayerInfo!$B$1)*(EnemyInfoCasual!L238+1)</f>
        <v>64800</v>
      </c>
      <c r="D20" s="8">
        <f>(B20+(IF(EnemyInfoCasual!I238=1,PlayerInfo!$B$5,0))+PlayerInfo!$B$6)*(PlayerInfo!$B$1)*(EnemyInfoCasual!L238+1)*EnemyInfoCasual!H238</f>
        <v>64800</v>
      </c>
      <c r="E20" s="8">
        <f>(B20+(IF(EnemyInfoCasual!I238=1,PlayerInfo!$B$5,0))+PlayerInfo!$B$6+PlayerInfo!$B$7)*(PlayerInfo!$B$1)*(EnemyInfoCasual!L238+1)*1.2*EnemyInfoCasual!H238</f>
        <v>77760</v>
      </c>
      <c r="F20" s="13">
        <f t="shared" si="0"/>
        <v>0.1</v>
      </c>
      <c r="G20" s="13">
        <f>MIN((($B$4+(IF(EnemyInfoCasual!$C238=1,0.05,0))-($B$4*(IF(EnemyInfoCasual!$C238=1,0.05,0))))*PlayerInfo!$B$3)*EnemyInfoCasual!H238,1)</f>
        <v>1</v>
      </c>
      <c r="H20" s="13">
        <f>MIN((($B$5+(IF(EnemyInfoCasual!$C238=1,0.005,0))-($B$5*(IF(EnemyInfoCasual!$C238=1,0.005,0))))*PlayerInfo!$B$4)*EnemyInfoCasual!H238,1)</f>
        <v>4.9800000000000004E-2</v>
      </c>
      <c r="I20" s="13">
        <f>MIN((($B$6+(IF(EnemyInfoCasual!$C238=1,0.005,0))-($B$6*(IF(EnemyInfoCasual!$C238=1,0.005,0))))*PlayerInfo!$B$4)*EnemyInfoCasual!H238,1)</f>
        <v>0.20900000000000002</v>
      </c>
      <c r="J20" s="13">
        <f t="shared" si="1"/>
        <v>0</v>
      </c>
      <c r="K20" s="14">
        <f t="shared" si="2"/>
        <v>0</v>
      </c>
      <c r="L20" s="8">
        <f t="shared" si="3"/>
        <v>68672.448000000004</v>
      </c>
      <c r="M20" s="8">
        <f t="shared" si="4"/>
        <v>105367.39199999999</v>
      </c>
      <c r="N20" s="16">
        <f>EnemyInfoCasual!F238</f>
        <v>10000</v>
      </c>
      <c r="O20" s="16">
        <f>N20*PlayerInfo!$B$10</f>
        <v>10000</v>
      </c>
      <c r="P20" s="16">
        <f>N20*PlayerInfo!$B$10*1.2*EnemyInfoCasual!H238</f>
        <v>12000</v>
      </c>
      <c r="Q20" s="16">
        <f>N20*PlayerInfo!$B$10*1.2*1.5*EnemyInfoCasual!H238</f>
        <v>18000</v>
      </c>
      <c r="R20" s="16">
        <f t="shared" si="5"/>
        <v>12896.4</v>
      </c>
      <c r="S20" s="16">
        <f t="shared" si="6"/>
        <v>25219.200000000001</v>
      </c>
      <c r="T20" s="16">
        <f>EnemyInfoCasual!G238</f>
        <v>15000</v>
      </c>
      <c r="U20" s="16">
        <f>T20*PlayerInfo!$B$11</f>
        <v>15000</v>
      </c>
      <c r="V20" s="16">
        <f>T20*PlayerInfo!$B$11*1.2*EnemyInfoCasual!H238</f>
        <v>18000</v>
      </c>
      <c r="W20" s="16">
        <f>T20*PlayerInfo!$B$11*1.2*1.5*EnemyInfoCasual!H238</f>
        <v>27000</v>
      </c>
      <c r="X20" s="16">
        <f t="shared" si="7"/>
        <v>19344.599999999999</v>
      </c>
      <c r="Y20" s="16">
        <f t="shared" si="8"/>
        <v>37828.800000000003</v>
      </c>
    </row>
    <row r="21" spans="1:25">
      <c r="A21" s="4" t="s">
        <v>297</v>
      </c>
      <c r="B21" s="8">
        <f>EnemyInfoCasual!E239</f>
        <v>47500</v>
      </c>
      <c r="C21" s="8">
        <f>(B21+(IF(EnemyInfoCasual!I239=1,PlayerInfo!$B$5,0)))*(PlayerInfo!$B$1)*(EnemyInfoCasual!L239+1)</f>
        <v>68400</v>
      </c>
      <c r="D21" s="8">
        <f>(B21+(IF(EnemyInfoCasual!I239=1,PlayerInfo!$B$5,0))+PlayerInfo!$B$6)*(PlayerInfo!$B$1)*(EnemyInfoCasual!L239+1)*EnemyInfoCasual!H239</f>
        <v>68400</v>
      </c>
      <c r="E21" s="8">
        <f>(B21+(IF(EnemyInfoCasual!I239=1,PlayerInfo!$B$5,0))+PlayerInfo!$B$6+PlayerInfo!$B$7)*(PlayerInfo!$B$1)*(EnemyInfoCasual!L239+1)*1.2*EnemyInfoCasual!H239</f>
        <v>82080</v>
      </c>
      <c r="F21" s="13">
        <f t="shared" si="0"/>
        <v>0.1</v>
      </c>
      <c r="G21" s="13">
        <f>MIN((($B$4+(IF(EnemyInfoCasual!$C239=1,0.05,0))-($B$4*(IF(EnemyInfoCasual!$C239=1,0.05,0))))*PlayerInfo!$B$3)*EnemyInfoCasual!H239,1)</f>
        <v>1</v>
      </c>
      <c r="H21" s="13">
        <f>MIN((($B$5+(IF(EnemyInfoCasual!$C239=1,0.005,0))-($B$5*(IF(EnemyInfoCasual!$C239=1,0.005,0))))*PlayerInfo!$B$4)*EnemyInfoCasual!H239,1)</f>
        <v>4.9800000000000004E-2</v>
      </c>
      <c r="I21" s="13">
        <f>MIN((($B$6+(IF(EnemyInfoCasual!$C239=1,0.005,0))-($B$6*(IF(EnemyInfoCasual!$C239=1,0.005,0))))*PlayerInfo!$B$4)*EnemyInfoCasual!H239,1)</f>
        <v>0.20900000000000002</v>
      </c>
      <c r="J21" s="13">
        <f t="shared" si="1"/>
        <v>0</v>
      </c>
      <c r="K21" s="14">
        <f t="shared" si="2"/>
        <v>0</v>
      </c>
      <c r="L21" s="8">
        <f t="shared" si="3"/>
        <v>72487.584000000003</v>
      </c>
      <c r="M21" s="8">
        <f t="shared" si="4"/>
        <v>111221.136</v>
      </c>
      <c r="N21" s="16">
        <f>EnemyInfoCasual!F239</f>
        <v>10000</v>
      </c>
      <c r="O21" s="16">
        <f>N21*PlayerInfo!$B$10</f>
        <v>10000</v>
      </c>
      <c r="P21" s="16">
        <f>N21*PlayerInfo!$B$10*1.2*EnemyInfoCasual!H239</f>
        <v>12000</v>
      </c>
      <c r="Q21" s="16">
        <f>N21*PlayerInfo!$B$10*1.2*1.5*EnemyInfoCasual!H239</f>
        <v>18000</v>
      </c>
      <c r="R21" s="16">
        <f t="shared" si="5"/>
        <v>12896.4</v>
      </c>
      <c r="S21" s="16">
        <f t="shared" si="6"/>
        <v>25219.200000000001</v>
      </c>
      <c r="T21" s="16">
        <f>EnemyInfoCasual!G239</f>
        <v>15000</v>
      </c>
      <c r="U21" s="16">
        <f>T21*PlayerInfo!$B$11</f>
        <v>15000</v>
      </c>
      <c r="V21" s="16">
        <f>T21*PlayerInfo!$B$11*1.2*EnemyInfoCasual!H239</f>
        <v>18000</v>
      </c>
      <c r="W21" s="16">
        <f>T21*PlayerInfo!$B$11*1.2*1.5*EnemyInfoCasual!H239</f>
        <v>27000</v>
      </c>
      <c r="X21" s="16">
        <f t="shared" si="7"/>
        <v>19344.599999999999</v>
      </c>
      <c r="Y21" s="16">
        <f t="shared" si="8"/>
        <v>37828.800000000003</v>
      </c>
    </row>
    <row r="22" spans="1:25">
      <c r="A22" s="4" t="s">
        <v>297</v>
      </c>
      <c r="B22" s="8">
        <f>EnemyInfoCasual!E240</f>
        <v>50000</v>
      </c>
      <c r="C22" s="8">
        <f>(B22+(IF(EnemyInfoCasual!I240=1,PlayerInfo!$B$5,0)))*(PlayerInfo!$B$1)*(EnemyInfoCasual!L240+1)</f>
        <v>72000</v>
      </c>
      <c r="D22" s="8">
        <f>(B22+(IF(EnemyInfoCasual!I240=1,PlayerInfo!$B$5,0))+PlayerInfo!$B$6)*(PlayerInfo!$B$1)*(EnemyInfoCasual!L240+1)*EnemyInfoCasual!H240</f>
        <v>72000</v>
      </c>
      <c r="E22" s="8">
        <f>(B22+(IF(EnemyInfoCasual!I240=1,PlayerInfo!$B$5,0))+PlayerInfo!$B$6+PlayerInfo!$B$7)*(PlayerInfo!$B$1)*(EnemyInfoCasual!L240+1)*1.2*EnemyInfoCasual!H240</f>
        <v>86400</v>
      </c>
      <c r="F22" s="13">
        <f t="shared" si="0"/>
        <v>0.1</v>
      </c>
      <c r="G22" s="13">
        <f>MIN((($B$4+(IF(EnemyInfoCasual!$C240=1,0.05,0))-($B$4*(IF(EnemyInfoCasual!$C240=1,0.05,0))))*PlayerInfo!$B$3)*EnemyInfoCasual!H240,1)</f>
        <v>1</v>
      </c>
      <c r="H22" s="13">
        <f>MIN((($B$5+(IF(EnemyInfoCasual!$C240=1,0.005,0))-($B$5*(IF(EnemyInfoCasual!$C240=1,0.005,0))))*PlayerInfo!$B$4)*EnemyInfoCasual!H240,1)</f>
        <v>4.9800000000000004E-2</v>
      </c>
      <c r="I22" s="13">
        <f>MIN((($B$6+(IF(EnemyInfoCasual!$C240=1,0.005,0))-($B$6*(IF(EnemyInfoCasual!$C240=1,0.005,0))))*PlayerInfo!$B$4)*EnemyInfoCasual!H240,1)</f>
        <v>0.20900000000000002</v>
      </c>
      <c r="J22" s="13">
        <f t="shared" si="1"/>
        <v>0</v>
      </c>
      <c r="K22" s="14">
        <f t="shared" si="2"/>
        <v>0</v>
      </c>
      <c r="L22" s="8">
        <f t="shared" si="3"/>
        <v>76302.720000000001</v>
      </c>
      <c r="M22" s="8">
        <f t="shared" si="4"/>
        <v>117074.88</v>
      </c>
      <c r="N22" s="16">
        <f>EnemyInfoCasual!F240</f>
        <v>10000</v>
      </c>
      <c r="O22" s="16">
        <f>N22*PlayerInfo!$B$10</f>
        <v>10000</v>
      </c>
      <c r="P22" s="16">
        <f>N22*PlayerInfo!$B$10*1.2*EnemyInfoCasual!H240</f>
        <v>12000</v>
      </c>
      <c r="Q22" s="16">
        <f>N22*PlayerInfo!$B$10*1.2*1.5*EnemyInfoCasual!H240</f>
        <v>18000</v>
      </c>
      <c r="R22" s="16">
        <f t="shared" si="5"/>
        <v>12896.4</v>
      </c>
      <c r="S22" s="16">
        <f t="shared" si="6"/>
        <v>25219.200000000001</v>
      </c>
      <c r="T22" s="16">
        <f>EnemyInfoCasual!G240</f>
        <v>15000</v>
      </c>
      <c r="U22" s="16">
        <f>T22*PlayerInfo!$B$11</f>
        <v>15000</v>
      </c>
      <c r="V22" s="16">
        <f>T22*PlayerInfo!$B$11*1.2*EnemyInfoCasual!H240</f>
        <v>18000</v>
      </c>
      <c r="W22" s="16">
        <f>T22*PlayerInfo!$B$11*1.2*1.5*EnemyInfoCasual!H240</f>
        <v>27000</v>
      </c>
      <c r="X22" s="16">
        <f t="shared" si="7"/>
        <v>19344.599999999999</v>
      </c>
      <c r="Y22" s="16">
        <f t="shared" si="8"/>
        <v>37828.800000000003</v>
      </c>
    </row>
    <row r="23" spans="1:25">
      <c r="F23" s="13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</row>
    <row r="24" spans="1:25"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</row>
    <row r="25" spans="1:25">
      <c r="A25" t="s">
        <v>686</v>
      </c>
      <c r="B25" t="s">
        <v>10</v>
      </c>
      <c r="C25" t="s">
        <v>671</v>
      </c>
      <c r="D25" t="s">
        <v>672</v>
      </c>
      <c r="N25" s="16"/>
      <c r="O25" s="16"/>
      <c r="P25" s="16"/>
      <c r="Q25" s="16"/>
      <c r="R25" s="16"/>
      <c r="S25" s="16"/>
      <c r="T25" s="16"/>
      <c r="U25" s="16"/>
      <c r="V25" s="16"/>
      <c r="W25" s="16"/>
      <c r="X25" s="16"/>
      <c r="Y25" s="16"/>
    </row>
    <row r="26" spans="1:25">
      <c r="A26" t="s">
        <v>598</v>
      </c>
      <c r="B26" s="17">
        <f>SUMPRODUCT(F$13:F22,L$13:L22)</f>
        <v>71724.556800000006</v>
      </c>
      <c r="C26" s="17">
        <f>SUMPRODUCT($F$13:$F22,R$13:R22)</f>
        <v>12896.4</v>
      </c>
      <c r="D26" s="17">
        <f>SUMPRODUCT($F$13:$F22,X$13:X22)</f>
        <v>19344.599999999995</v>
      </c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6"/>
    </row>
    <row r="27" spans="1:25">
      <c r="A27" t="s">
        <v>599</v>
      </c>
      <c r="B27" s="17">
        <f>B26*1.25</f>
        <v>89655.696000000011</v>
      </c>
      <c r="C27" s="17">
        <f>C26*1.25</f>
        <v>16120.5</v>
      </c>
      <c r="D27" s="17">
        <f>D26*1.5</f>
        <v>29016.899999999994</v>
      </c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</row>
    <row r="28" spans="1:25">
      <c r="A28" t="s">
        <v>600</v>
      </c>
      <c r="B28" s="17">
        <f>SUMPRODUCT(F$13:F22,M$13:M22)</f>
        <v>110050.38719999998</v>
      </c>
      <c r="C28" s="17">
        <f>SUMPRODUCT($F$13:$F22,S$13:S22)</f>
        <v>25219.199999999997</v>
      </c>
      <c r="D28" s="17">
        <f>SUMPRODUCT($F$13:$F22,Y$13:Y22)</f>
        <v>37828.800000000003</v>
      </c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</row>
    <row r="29" spans="1:25">
      <c r="A29" s="12" t="s">
        <v>601</v>
      </c>
      <c r="B29" s="17">
        <f>B28*1.25</f>
        <v>137562.98399999997</v>
      </c>
      <c r="C29" s="17">
        <f>C28*1.25</f>
        <v>31523.999999999996</v>
      </c>
      <c r="D29" s="17">
        <f>D28*1.5</f>
        <v>56743.200000000004</v>
      </c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</row>
    <row r="30" spans="1:25">
      <c r="A30" s="12"/>
      <c r="B30" s="17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</row>
    <row r="31" spans="1:25">
      <c r="A31" s="12" t="s">
        <v>687</v>
      </c>
      <c r="B31" s="17" t="s">
        <v>10</v>
      </c>
      <c r="C31" t="s">
        <v>671</v>
      </c>
      <c r="D31" t="s">
        <v>672</v>
      </c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</row>
    <row r="32" spans="1:25">
      <c r="A32" t="s">
        <v>598</v>
      </c>
      <c r="B32" s="17">
        <f>B26*$C$9</f>
        <v>25820840.448000003</v>
      </c>
      <c r="C32" s="17">
        <f t="shared" ref="C32:D35" si="9">C26*$C$9</f>
        <v>4642704</v>
      </c>
      <c r="D32" s="17">
        <f t="shared" si="9"/>
        <v>6964055.9999999981</v>
      </c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</row>
    <row r="33" spans="1:25">
      <c r="A33" t="s">
        <v>599</v>
      </c>
      <c r="B33" s="17">
        <f>B27*$C$9</f>
        <v>32276050.560000002</v>
      </c>
      <c r="C33" s="17">
        <f t="shared" si="9"/>
        <v>5803380</v>
      </c>
      <c r="D33" s="17">
        <f t="shared" si="9"/>
        <v>10446083.999999998</v>
      </c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</row>
    <row r="34" spans="1:25">
      <c r="A34" t="s">
        <v>600</v>
      </c>
      <c r="B34" s="17">
        <f>B28*$C$10</f>
        <v>63389023.027199991</v>
      </c>
      <c r="C34" s="17">
        <f t="shared" si="9"/>
        <v>9078911.9999999981</v>
      </c>
      <c r="D34" s="17">
        <f t="shared" si="9"/>
        <v>13618368.000000002</v>
      </c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</row>
    <row r="35" spans="1:25">
      <c r="A35" s="12" t="s">
        <v>601</v>
      </c>
      <c r="B35" s="17">
        <f>B29*$C$10</f>
        <v>79236278.783999979</v>
      </c>
      <c r="C35" s="17">
        <f t="shared" si="9"/>
        <v>11348639.999999998</v>
      </c>
      <c r="D35" s="17">
        <f t="shared" si="9"/>
        <v>20427552</v>
      </c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</row>
    <row r="36" spans="1:25">
      <c r="A36" s="12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</row>
    <row r="37" spans="1:25">
      <c r="A37" s="4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</row>
    <row r="38" spans="1:25"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7"/>
  <sheetViews>
    <sheetView topLeftCell="A40" workbookViewId="0">
      <selection activeCell="B23" sqref="B23"/>
    </sheetView>
  </sheetViews>
  <sheetFormatPr baseColWidth="10" defaultRowHeight="15" x14ac:dyDescent="0"/>
  <cols>
    <col min="1" max="1" width="7.5" bestFit="1" customWidth="1"/>
    <col min="2" max="2" width="27.1640625" bestFit="1" customWidth="1"/>
    <col min="3" max="6" width="16.5" bestFit="1" customWidth="1"/>
  </cols>
  <sheetData>
    <row r="1" spans="1:7">
      <c r="A1" t="s">
        <v>588</v>
      </c>
      <c r="B1" t="s">
        <v>589</v>
      </c>
      <c r="C1" s="38" t="s">
        <v>598</v>
      </c>
      <c r="D1" s="38" t="s">
        <v>605</v>
      </c>
      <c r="E1" s="38" t="s">
        <v>606</v>
      </c>
      <c r="F1" s="38" t="s">
        <v>607</v>
      </c>
      <c r="G1" s="38" t="s">
        <v>643</v>
      </c>
    </row>
    <row r="2" spans="1:7">
      <c r="A2">
        <v>0</v>
      </c>
      <c r="B2" t="s">
        <v>558</v>
      </c>
      <c r="C2" s="8">
        <v>0</v>
      </c>
      <c r="D2" s="8">
        <v>0</v>
      </c>
      <c r="E2" s="8">
        <v>0</v>
      </c>
      <c r="F2" s="8">
        <v>0</v>
      </c>
    </row>
    <row r="3" spans="1:7">
      <c r="A3">
        <v>1</v>
      </c>
      <c r="B3" s="18" t="s">
        <v>627</v>
      </c>
      <c r="C3" s="17">
        <f>BeginnerTrainingZone!$C33</f>
        <v>272612.60519999999</v>
      </c>
      <c r="D3" s="17">
        <f>BeginnerTrainingZone!$C34</f>
        <v>340765.75649999996</v>
      </c>
      <c r="E3" s="17">
        <f>BeginnerTrainingZone!$C35</f>
        <v>436834.09225407994</v>
      </c>
      <c r="F3" s="17">
        <f>BeginnerTrainingZone!$C36</f>
        <v>546042.61531759996</v>
      </c>
    </row>
    <row r="4" spans="1:7">
      <c r="A4">
        <v>2</v>
      </c>
      <c r="B4" s="18" t="s">
        <v>499</v>
      </c>
      <c r="C4" s="17">
        <f>AdvancedTrainingZone!$C37</f>
        <v>354603.85394510202</v>
      </c>
      <c r="D4" s="17">
        <f>AdvancedTrainingZone!$C38</f>
        <v>443254.81743137754</v>
      </c>
      <c r="E4" s="17">
        <f>AdvancedTrainingZone!$C39</f>
        <v>568275.41808035574</v>
      </c>
      <c r="F4" s="17">
        <f>AdvancedTrainingZone!$C40</f>
        <v>710344.27260044462</v>
      </c>
    </row>
    <row r="5" spans="1:7">
      <c r="A5">
        <v>3</v>
      </c>
      <c r="B5" s="18" t="s">
        <v>502</v>
      </c>
      <c r="C5" s="17">
        <f>MysticForest!$C42</f>
        <v>461680.40279825777</v>
      </c>
      <c r="D5" s="17">
        <f>MysticForest!$C43</f>
        <v>577100.50349782221</v>
      </c>
      <c r="E5" s="17">
        <f>MysticForest!$C44</f>
        <v>741083.942044614</v>
      </c>
      <c r="F5" s="17">
        <f>MysticForest!$C45</f>
        <v>926354.92755576735</v>
      </c>
    </row>
    <row r="6" spans="1:7">
      <c r="A6">
        <v>4</v>
      </c>
      <c r="B6" s="18" t="s">
        <v>504</v>
      </c>
      <c r="C6" s="17">
        <f>NightForest!$C43</f>
        <v>641151.07695180003</v>
      </c>
      <c r="D6" s="17">
        <f>NightForest!$C44</f>
        <v>801438.84618975001</v>
      </c>
      <c r="E6" s="17">
        <f>NightForest!$C45</f>
        <v>1030506.0375433161</v>
      </c>
      <c r="F6" s="17">
        <f>NightForest!$C46</f>
        <v>1288132.5469291452</v>
      </c>
    </row>
    <row r="7" spans="1:7">
      <c r="A7">
        <v>5</v>
      </c>
      <c r="B7" s="18" t="s">
        <v>505</v>
      </c>
      <c r="C7" s="17">
        <f>TheSky!$C31</f>
        <v>814570.69065387081</v>
      </c>
      <c r="D7" s="17">
        <f>TheSky!$C32</f>
        <v>1018213.3633173385</v>
      </c>
      <c r="E7" s="17">
        <f>TheSky!$C33</f>
        <v>1312366.2052312011</v>
      </c>
      <c r="F7" s="17">
        <f>TheSky!$C34</f>
        <v>1640457.7565390014</v>
      </c>
    </row>
    <row r="8" spans="1:7">
      <c r="A8">
        <v>6</v>
      </c>
      <c r="B8" s="18" t="s">
        <v>507</v>
      </c>
      <c r="C8" s="17">
        <f>Deadlands!$C40</f>
        <v>1077230.0123246245</v>
      </c>
      <c r="D8" s="17">
        <f>Deadlands!$C41</f>
        <v>1346537.5154057806</v>
      </c>
      <c r="E8" s="17">
        <f>Deadlands!$C42</f>
        <v>1737986.5109950572</v>
      </c>
      <c r="F8" s="17">
        <f>Deadlands!$C43</f>
        <v>2172483.1387438215</v>
      </c>
    </row>
    <row r="9" spans="1:7">
      <c r="A9">
        <v>7</v>
      </c>
      <c r="B9" t="s">
        <v>590</v>
      </c>
      <c r="C9" s="8">
        <v>0</v>
      </c>
      <c r="D9" s="8">
        <v>0</v>
      </c>
      <c r="E9" s="8">
        <v>0</v>
      </c>
      <c r="F9" s="8">
        <v>0</v>
      </c>
    </row>
    <row r="10" spans="1:7">
      <c r="A10">
        <v>8</v>
      </c>
      <c r="B10" s="18" t="s">
        <v>508</v>
      </c>
      <c r="C10" s="17">
        <f>TheDesert!$C34</f>
        <v>1305054.6045635189</v>
      </c>
      <c r="D10" s="17">
        <f>TheDesert!$C35</f>
        <v>1631318.2557043987</v>
      </c>
      <c r="E10" s="17">
        <f>TheDesert!$C36</f>
        <v>2109773.4561933614</v>
      </c>
      <c r="F10" s="17">
        <f>TheDesert!$C37</f>
        <v>2637216.8202417023</v>
      </c>
    </row>
    <row r="11" spans="1:7">
      <c r="A11">
        <v>9</v>
      </c>
      <c r="B11" s="18" t="s">
        <v>509</v>
      </c>
      <c r="C11" s="17">
        <f>TheBeach!$C38</f>
        <v>1412247.4231895998</v>
      </c>
      <c r="D11" s="17">
        <f>TheBeach!$C39</f>
        <v>1765309.2789869998</v>
      </c>
      <c r="E11" s="17">
        <f>TheBeach!$C40</f>
        <v>2287060.680635483</v>
      </c>
      <c r="F11" s="17">
        <f>TheBeach!$C41</f>
        <v>2858825.850794354</v>
      </c>
    </row>
    <row r="12" spans="1:7">
      <c r="A12">
        <v>10</v>
      </c>
      <c r="B12" s="18" t="s">
        <v>510</v>
      </c>
      <c r="C12" s="17">
        <f>BinaryBattlefield!$C48</f>
        <v>2470648.1344231996</v>
      </c>
      <c r="D12" s="17">
        <f>BinaryBattlefield!$C49</f>
        <v>3088310.1680289996</v>
      </c>
      <c r="E12" s="17">
        <f>BinaryBattlefield!$C50</f>
        <v>4001697.8766279491</v>
      </c>
      <c r="F12" s="17">
        <f>BinaryBattlefield!$C51</f>
        <v>5002122.3457849361</v>
      </c>
    </row>
    <row r="13" spans="1:7">
      <c r="A13">
        <v>11</v>
      </c>
      <c r="B13" s="18" t="s">
        <v>511</v>
      </c>
      <c r="C13" s="17">
        <f>DragonCave!$C35</f>
        <v>4007058.1236059722</v>
      </c>
      <c r="D13" s="17">
        <f>DragonCave!$C36</f>
        <v>5008822.6545074657</v>
      </c>
      <c r="E13" s="17">
        <f>DragonCave!$C37</f>
        <v>6502238.6967808576</v>
      </c>
      <c r="F13" s="17">
        <f>DragonCave!$C38</f>
        <v>8127798.3709760727</v>
      </c>
    </row>
    <row r="14" spans="1:7">
      <c r="A14">
        <v>12</v>
      </c>
      <c r="B14" s="18" t="s">
        <v>512</v>
      </c>
      <c r="C14" s="17">
        <f>PirateShip!$C46</f>
        <v>3838664.1410694248</v>
      </c>
      <c r="D14" s="17">
        <f>PirateShip!$C47</f>
        <v>4798330.1763367811</v>
      </c>
      <c r="E14" s="17">
        <f>PirateShip!$C48</f>
        <v>6215140.7354335124</v>
      </c>
      <c r="F14" s="17">
        <f>PirateShip!$C49</f>
        <v>7768925.9192918902</v>
      </c>
    </row>
    <row r="15" spans="1:7">
      <c r="A15">
        <v>13</v>
      </c>
      <c r="B15" s="18" t="s">
        <v>513</v>
      </c>
      <c r="C15" s="17">
        <f>TriangleLand!$C41</f>
        <v>6778092.8205636917</v>
      </c>
      <c r="D15" s="17">
        <f>TriangleLand!$C42</f>
        <v>8472616.025704613</v>
      </c>
      <c r="E15" s="17">
        <f>TriangleLand!$C43</f>
        <v>11148503.732263388</v>
      </c>
      <c r="F15" s="17">
        <f>TriangleLand!$C44</f>
        <v>13935629.665329235</v>
      </c>
    </row>
    <row r="16" spans="1:7">
      <c r="A16">
        <v>14</v>
      </c>
      <c r="B16" s="18" t="s">
        <v>523</v>
      </c>
      <c r="C16" s="17">
        <f>RopelessRoom!$C23</f>
        <v>141313.03200000001</v>
      </c>
      <c r="D16" s="17">
        <f>RopelessRoom!$C24</f>
        <v>176641.29</v>
      </c>
      <c r="E16" s="17">
        <f>RopelessRoom!$C25</f>
        <v>226501.14113280002</v>
      </c>
      <c r="F16" s="17">
        <f>RopelessRoom!$C26</f>
        <v>283126.426416</v>
      </c>
    </row>
    <row r="17" spans="1:7">
      <c r="A17">
        <v>15</v>
      </c>
      <c r="B17" s="18" t="s">
        <v>506</v>
      </c>
      <c r="C17" s="17">
        <f>PollutedSky!$C32</f>
        <v>1163125.8738899999</v>
      </c>
      <c r="D17" s="17">
        <f>PollutedSky!$C33</f>
        <v>1453907.3423624998</v>
      </c>
      <c r="E17" s="17">
        <f>PollutedSky!$C34</f>
        <v>1874595.1609661542</v>
      </c>
      <c r="F17" s="17">
        <f>PollutedSky!$C35</f>
        <v>2343243.9512076927</v>
      </c>
    </row>
    <row r="18" spans="1:7">
      <c r="A18">
        <v>16</v>
      </c>
      <c r="B18" s="18" t="s">
        <v>503</v>
      </c>
      <c r="C18" s="17">
        <f>SecretBeach!$C35</f>
        <v>2652302.4272640003</v>
      </c>
      <c r="D18" s="17">
        <f>SecretBeach!$C36</f>
        <v>3315378.0340800006</v>
      </c>
      <c r="E18" s="17">
        <f>SecretBeach!$C37</f>
        <v>4297930.6756253541</v>
      </c>
      <c r="F18" s="17">
        <f>SecretBeach!$C38</f>
        <v>5372413.3445316926</v>
      </c>
    </row>
    <row r="19" spans="1:7">
      <c r="A19">
        <v>17</v>
      </c>
      <c r="B19" s="18" t="s">
        <v>608</v>
      </c>
      <c r="C19" s="17">
        <f>ScaryGraveyard!$C198</f>
        <v>3278559.2081164769</v>
      </c>
      <c r="D19" s="17">
        <f>ScaryGraveyard!$C199</f>
        <v>4098199.0101455962</v>
      </c>
      <c r="E19" s="17">
        <f>ScaryGraveyard!$C200</f>
        <v>5330607.2071363637</v>
      </c>
      <c r="F19" s="17">
        <f>ScaryGraveyard!$C201</f>
        <v>6663259.0089204535</v>
      </c>
      <c r="G19" t="s">
        <v>689</v>
      </c>
    </row>
    <row r="20" spans="1:7">
      <c r="A20">
        <v>18</v>
      </c>
      <c r="B20" s="18" t="s">
        <v>522</v>
      </c>
      <c r="C20" s="17">
        <f>DarkPortal!$C23</f>
        <v>5685714.54</v>
      </c>
      <c r="D20" s="17">
        <f>DarkPortal!$C24</f>
        <v>7107143.1750000007</v>
      </c>
      <c r="E20" s="17">
        <f>DarkPortal!$C25</f>
        <v>9405080.6400000006</v>
      </c>
      <c r="F20" s="17">
        <f>DarkPortal!$C26</f>
        <v>11756350.800000001</v>
      </c>
    </row>
    <row r="21" spans="1:7">
      <c r="A21">
        <v>19</v>
      </c>
      <c r="B21" s="18" t="s">
        <v>497</v>
      </c>
      <c r="C21" s="17">
        <f>'2012YeOldePub'!$C24</f>
        <v>4136224.0038000001</v>
      </c>
      <c r="D21" s="17">
        <f>'2012YeOldePub'!$C25</f>
        <v>5170280.0047500003</v>
      </c>
      <c r="E21" s="17">
        <f>'2012YeOldePub'!$C26</f>
        <v>6711359.3904000008</v>
      </c>
      <c r="F21" s="17">
        <f>'2012YeOldePub'!$C27</f>
        <v>8389199.2380000018</v>
      </c>
      <c r="G21" t="s">
        <v>669</v>
      </c>
    </row>
    <row r="22" spans="1:7">
      <c r="A22">
        <v>20</v>
      </c>
      <c r="B22" t="s">
        <v>514</v>
      </c>
      <c r="C22" s="39" t="s">
        <v>641</v>
      </c>
      <c r="D22" s="39" t="s">
        <v>641</v>
      </c>
      <c r="E22" s="39" t="s">
        <v>641</v>
      </c>
      <c r="F22" s="39" t="s">
        <v>641</v>
      </c>
    </row>
    <row r="23" spans="1:7">
      <c r="A23">
        <v>21</v>
      </c>
      <c r="B23" s="18" t="s">
        <v>515</v>
      </c>
      <c r="C23" s="17">
        <f>MysticPath!$C35</f>
        <v>11947147.421538465</v>
      </c>
      <c r="D23" s="17">
        <f>MysticPath!$C36</f>
        <v>14933934.276923081</v>
      </c>
      <c r="E23" s="17">
        <f>MysticPath!$C37</f>
        <v>26672578.560000002</v>
      </c>
      <c r="F23" s="17">
        <f>MysticPath!$C38</f>
        <v>33340723.200000003</v>
      </c>
      <c r="G23" t="s">
        <v>667</v>
      </c>
    </row>
    <row r="24" spans="1:7">
      <c r="A24">
        <v>22</v>
      </c>
      <c r="B24" t="s">
        <v>594</v>
      </c>
      <c r="C24" s="8">
        <v>0</v>
      </c>
      <c r="D24" s="8">
        <v>0</v>
      </c>
      <c r="E24" s="8">
        <v>0</v>
      </c>
      <c r="F24" s="8">
        <v>0</v>
      </c>
    </row>
    <row r="25" spans="1:7">
      <c r="A25">
        <v>23</v>
      </c>
      <c r="B25" s="18" t="s">
        <v>516</v>
      </c>
      <c r="C25" s="17">
        <f>'9001MysticForest'!$C48</f>
        <v>4898461.7575384611</v>
      </c>
      <c r="D25" s="17">
        <f>'9001MysticForest'!$C49</f>
        <v>6123077.1969230771</v>
      </c>
      <c r="E25" s="17">
        <f>'9001MysticForest'!$C50</f>
        <v>8102838.7052307706</v>
      </c>
      <c r="F25" s="17">
        <f>'9001MysticForest'!$C51</f>
        <v>10128548.381538462</v>
      </c>
    </row>
    <row r="26" spans="1:7">
      <c r="A26">
        <v>24</v>
      </c>
      <c r="B26" s="18" t="s">
        <v>595</v>
      </c>
      <c r="C26" s="17">
        <f>DefendMission!$C31</f>
        <v>14995860.479999999</v>
      </c>
      <c r="D26" s="17">
        <f>DefendMission!$C32</f>
        <v>18744825.599999994</v>
      </c>
      <c r="E26" s="17">
        <f>DefendMission!$C33</f>
        <v>34094960.639999993</v>
      </c>
      <c r="F26" s="17">
        <f>DefendMission!$C34</f>
        <v>42618700.79999999</v>
      </c>
    </row>
    <row r="27" spans="1:7">
      <c r="A27">
        <v>25</v>
      </c>
      <c r="B27" s="18" t="s">
        <v>596</v>
      </c>
      <c r="C27" s="17">
        <f>SecretLab!$C32</f>
        <v>4642704</v>
      </c>
      <c r="D27" s="17">
        <f>SecretLab!$C33</f>
        <v>5803380</v>
      </c>
      <c r="E27" s="17">
        <f>SecretLab!$C34</f>
        <v>9078911.9999999981</v>
      </c>
      <c r="F27" s="17">
        <f>SecretLab!$C35</f>
        <v>11348639.999999998</v>
      </c>
      <c r="G27" t="s">
        <v>668</v>
      </c>
    </row>
    <row r="28" spans="1:7">
      <c r="A28">
        <v>26</v>
      </c>
      <c r="B28" s="18" t="s">
        <v>520</v>
      </c>
      <c r="C28" s="17">
        <f>VolcanoPeak!$C34</f>
        <v>4060926.8308363641</v>
      </c>
      <c r="D28" s="17">
        <f>VolcanoPeak!$C35</f>
        <v>5076158.5385454549</v>
      </c>
      <c r="E28" s="17">
        <f>VolcanoPeak!$C36</f>
        <v>6591456.2694981806</v>
      </c>
      <c r="F28" s="17">
        <f>VolcanoPeak!$C37</f>
        <v>8239320.3368727257</v>
      </c>
    </row>
    <row r="29" spans="1:7">
      <c r="A29">
        <v>27</v>
      </c>
      <c r="B29" s="18" t="s">
        <v>521</v>
      </c>
      <c r="C29" s="17">
        <f>FrostyZone!$C34</f>
        <v>5451104.0901818182</v>
      </c>
      <c r="D29" s="17">
        <f>FrostyZone!$C35</f>
        <v>6813880.1127272733</v>
      </c>
      <c r="E29" s="17">
        <f>FrostyZone!$C36</f>
        <v>8847877.953163635</v>
      </c>
      <c r="F29" s="17">
        <f>FrostyZone!$C37</f>
        <v>11059847.441454543</v>
      </c>
    </row>
    <row r="30" spans="1:7">
      <c r="A30">
        <v>28</v>
      </c>
      <c r="B30" t="s">
        <v>519</v>
      </c>
      <c r="C30" s="68" t="s">
        <v>644</v>
      </c>
      <c r="D30" s="68"/>
      <c r="E30" s="68"/>
      <c r="F30" s="68"/>
    </row>
    <row r="31" spans="1:7">
      <c r="A31">
        <v>29</v>
      </c>
      <c r="B31" t="s">
        <v>524</v>
      </c>
      <c r="C31" s="39" t="s">
        <v>641</v>
      </c>
      <c r="D31" s="39" t="s">
        <v>641</v>
      </c>
      <c r="E31" s="39" t="s">
        <v>641</v>
      </c>
      <c r="F31" s="39" t="s">
        <v>641</v>
      </c>
    </row>
    <row r="32" spans="1:7">
      <c r="A32">
        <v>30</v>
      </c>
      <c r="B32" s="18" t="str">
        <f>"-Infinity: Prehistoric Area"</f>
        <v>-Infinity: Prehistoric Area</v>
      </c>
      <c r="C32" s="17">
        <f>Prehistoric!$C27</f>
        <v>39036.375</v>
      </c>
      <c r="D32" s="17">
        <f>Prehistoric!$C28</f>
        <v>48795.46875</v>
      </c>
      <c r="E32" s="17">
        <f>Prehistoric!$C29</f>
        <v>62572.465800000005</v>
      </c>
      <c r="F32" s="17">
        <f>Prehistoric!$C30</f>
        <v>78215.582250000007</v>
      </c>
    </row>
    <row r="33" spans="1:6">
      <c r="A33">
        <v>31</v>
      </c>
      <c r="B33" t="s">
        <v>593</v>
      </c>
      <c r="C33" s="39" t="s">
        <v>641</v>
      </c>
      <c r="D33" s="39" t="s">
        <v>641</v>
      </c>
      <c r="E33" s="39" t="s">
        <v>641</v>
      </c>
      <c r="F33" s="39" t="s">
        <v>641</v>
      </c>
    </row>
    <row r="34" spans="1:6">
      <c r="A34">
        <v>32</v>
      </c>
      <c r="B34" t="s">
        <v>610</v>
      </c>
      <c r="C34" s="8">
        <v>0</v>
      </c>
      <c r="D34" s="8">
        <v>0</v>
      </c>
      <c r="E34" s="8">
        <v>0</v>
      </c>
      <c r="F34" s="8">
        <v>0</v>
      </c>
    </row>
    <row r="35" spans="1:6">
      <c r="A35">
        <v>33</v>
      </c>
      <c r="B35" t="s">
        <v>611</v>
      </c>
      <c r="C35" s="8">
        <v>0</v>
      </c>
      <c r="D35" s="8">
        <v>0</v>
      </c>
      <c r="E35" s="8">
        <v>0</v>
      </c>
      <c r="F35" s="8">
        <v>0</v>
      </c>
    </row>
    <row r="36" spans="1:6">
      <c r="A36">
        <v>34</v>
      </c>
      <c r="B36" t="s">
        <v>527</v>
      </c>
      <c r="C36" s="39" t="s">
        <v>641</v>
      </c>
      <c r="D36" s="39" t="s">
        <v>641</v>
      </c>
      <c r="E36" s="39" t="s">
        <v>641</v>
      </c>
      <c r="F36" s="39" t="s">
        <v>641</v>
      </c>
    </row>
    <row r="37" spans="1:6">
      <c r="A37">
        <v>35</v>
      </c>
      <c r="B37" t="s">
        <v>528</v>
      </c>
      <c r="C37" s="39" t="s">
        <v>641</v>
      </c>
      <c r="D37" s="39" t="s">
        <v>641</v>
      </c>
      <c r="E37" s="39" t="s">
        <v>641</v>
      </c>
      <c r="F37" s="39" t="s">
        <v>641</v>
      </c>
    </row>
    <row r="38" spans="1:6">
      <c r="A38">
        <v>36</v>
      </c>
      <c r="B38" t="s">
        <v>529</v>
      </c>
      <c r="C38" s="39" t="s">
        <v>641</v>
      </c>
      <c r="D38" s="39" t="s">
        <v>641</v>
      </c>
      <c r="E38" s="39" t="s">
        <v>641</v>
      </c>
      <c r="F38" s="39" t="s">
        <v>641</v>
      </c>
    </row>
    <row r="39" spans="1:6">
      <c r="A39">
        <v>37</v>
      </c>
      <c r="B39" t="s">
        <v>530</v>
      </c>
      <c r="C39" s="39" t="s">
        <v>641</v>
      </c>
      <c r="D39" s="39" t="s">
        <v>641</v>
      </c>
      <c r="E39" s="39" t="s">
        <v>641</v>
      </c>
      <c r="F39" s="39" t="s">
        <v>641</v>
      </c>
    </row>
    <row r="40" spans="1:6">
      <c r="A40">
        <v>38</v>
      </c>
      <c r="B40" t="s">
        <v>531</v>
      </c>
      <c r="C40" s="39" t="s">
        <v>641</v>
      </c>
      <c r="D40" s="39" t="s">
        <v>641</v>
      </c>
      <c r="E40" s="39" t="s">
        <v>641</v>
      </c>
      <c r="F40" s="39" t="s">
        <v>641</v>
      </c>
    </row>
    <row r="41" spans="1:6">
      <c r="A41">
        <v>39</v>
      </c>
      <c r="B41" t="s">
        <v>532</v>
      </c>
      <c r="C41" s="39" t="s">
        <v>641</v>
      </c>
      <c r="D41" s="39" t="s">
        <v>641</v>
      </c>
      <c r="E41" s="39" t="s">
        <v>641</v>
      </c>
      <c r="F41" s="39" t="s">
        <v>641</v>
      </c>
    </row>
    <row r="42" spans="1:6">
      <c r="A42">
        <v>40</v>
      </c>
      <c r="B42" t="s">
        <v>533</v>
      </c>
      <c r="C42" s="39" t="s">
        <v>641</v>
      </c>
      <c r="D42" s="39" t="s">
        <v>641</v>
      </c>
      <c r="E42" s="39" t="s">
        <v>641</v>
      </c>
      <c r="F42" s="39" t="s">
        <v>641</v>
      </c>
    </row>
    <row r="43" spans="1:6">
      <c r="A43">
        <v>41</v>
      </c>
      <c r="B43" t="s">
        <v>534</v>
      </c>
      <c r="C43" s="39" t="s">
        <v>641</v>
      </c>
      <c r="D43" s="39" t="s">
        <v>641</v>
      </c>
      <c r="E43" s="39" t="s">
        <v>641</v>
      </c>
      <c r="F43" s="39" t="s">
        <v>641</v>
      </c>
    </row>
    <row r="44" spans="1:6">
      <c r="A44">
        <v>42</v>
      </c>
      <c r="B44" t="s">
        <v>535</v>
      </c>
      <c r="C44" s="39" t="s">
        <v>641</v>
      </c>
      <c r="D44" s="39" t="s">
        <v>641</v>
      </c>
      <c r="E44" s="39" t="s">
        <v>641</v>
      </c>
      <c r="F44" s="39" t="s">
        <v>641</v>
      </c>
    </row>
    <row r="45" spans="1:6">
      <c r="A45">
        <v>43</v>
      </c>
      <c r="B45" t="s">
        <v>612</v>
      </c>
      <c r="C45" s="8">
        <v>0</v>
      </c>
      <c r="D45" s="8">
        <v>0</v>
      </c>
      <c r="E45" s="8">
        <v>0</v>
      </c>
      <c r="F45" s="8">
        <v>0</v>
      </c>
    </row>
    <row r="46" spans="1:6">
      <c r="A46">
        <v>44</v>
      </c>
      <c r="B46" s="18" t="s">
        <v>633</v>
      </c>
      <c r="C46" s="17">
        <f>SmileyIslandOn!$C30</f>
        <v>3442683.0166666661</v>
      </c>
      <c r="D46" s="17">
        <f>SmileyIslandOn!$C31</f>
        <v>4303353.770833333</v>
      </c>
      <c r="E46" s="17">
        <f>SmileyIslandOn!$C32</f>
        <v>5546904.1333333328</v>
      </c>
      <c r="F46" s="17">
        <f>SmileyIslandOn!$C33</f>
        <v>6933630.166666667</v>
      </c>
    </row>
    <row r="47" spans="1:6">
      <c r="A47">
        <v>44</v>
      </c>
      <c r="B47" s="18" t="s">
        <v>634</v>
      </c>
      <c r="C47" s="17">
        <f>SmileyIslandOff!$C30</f>
        <v>6713231.8824999984</v>
      </c>
      <c r="D47" s="17">
        <f>SmileyIslandOff!$C31</f>
        <v>8391539.8531249985</v>
      </c>
      <c r="E47" s="17">
        <f>SmileyIslandOff!$C32</f>
        <v>10816463.059999999</v>
      </c>
      <c r="F47" s="17">
        <f>SmileyIslandOff!$C33</f>
        <v>13520578.824999999</v>
      </c>
    </row>
    <row r="48" spans="1:6">
      <c r="A48">
        <v>45</v>
      </c>
      <c r="B48" t="s">
        <v>591</v>
      </c>
      <c r="C48" s="8">
        <v>0</v>
      </c>
      <c r="D48" s="8">
        <v>0</v>
      </c>
      <c r="E48" s="8">
        <v>0</v>
      </c>
      <c r="F48" s="8">
        <v>0</v>
      </c>
    </row>
    <row r="49" spans="1:7">
      <c r="A49">
        <v>46</v>
      </c>
      <c r="B49" t="s">
        <v>592</v>
      </c>
      <c r="C49" s="8">
        <v>0</v>
      </c>
      <c r="D49" s="8">
        <v>0</v>
      </c>
      <c r="E49" s="8">
        <v>0</v>
      </c>
      <c r="F49" s="8">
        <v>0</v>
      </c>
    </row>
    <row r="50" spans="1:7">
      <c r="A50">
        <v>47</v>
      </c>
      <c r="B50" t="s">
        <v>537</v>
      </c>
      <c r="C50" s="39" t="s">
        <v>641</v>
      </c>
      <c r="D50" s="39" t="s">
        <v>641</v>
      </c>
      <c r="E50" s="39" t="s">
        <v>641</v>
      </c>
      <c r="F50" s="39" t="s">
        <v>641</v>
      </c>
    </row>
    <row r="51" spans="1:7">
      <c r="A51">
        <v>48</v>
      </c>
      <c r="B51" s="18" t="s">
        <v>538</v>
      </c>
      <c r="C51" s="17">
        <f>PokaymanCity!$C28</f>
        <v>7180419.0523076924</v>
      </c>
      <c r="D51" s="17">
        <f>PokaymanCity!$C29</f>
        <v>8975523.8153846152</v>
      </c>
      <c r="E51" s="17">
        <f>PokaymanCity!$C30</f>
        <v>11603913.649230769</v>
      </c>
      <c r="F51" s="17">
        <f>PokaymanCity!$C31</f>
        <v>14504892.06153846</v>
      </c>
    </row>
    <row r="52" spans="1:7">
      <c r="A52">
        <v>49</v>
      </c>
      <c r="B52" s="18" t="s">
        <v>539</v>
      </c>
      <c r="C52" s="17">
        <f>NotCopyrightInfringement!$C35</f>
        <v>10041586.859874127</v>
      </c>
      <c r="D52" s="17">
        <f>NotCopyrightInfringement!$C36</f>
        <v>12551983.57484266</v>
      </c>
      <c r="E52" s="17">
        <f>NotCopyrightInfringement!$C37</f>
        <v>16629091.083860144</v>
      </c>
      <c r="F52" s="17">
        <f>NotCopyrightInfringement!$C38</f>
        <v>20786363.854825184</v>
      </c>
    </row>
    <row r="53" spans="1:7">
      <c r="A53">
        <v>50</v>
      </c>
      <c r="B53" t="s">
        <v>540</v>
      </c>
      <c r="C53" s="39" t="s">
        <v>641</v>
      </c>
      <c r="D53" s="39" t="s">
        <v>641</v>
      </c>
      <c r="E53" s="8">
        <v>0</v>
      </c>
      <c r="F53" s="8">
        <v>0</v>
      </c>
    </row>
    <row r="54" spans="1:7">
      <c r="A54">
        <v>51</v>
      </c>
      <c r="B54" t="s">
        <v>609</v>
      </c>
      <c r="C54" s="8">
        <v>0</v>
      </c>
      <c r="D54" s="8">
        <v>0</v>
      </c>
      <c r="E54" s="8">
        <v>0</v>
      </c>
      <c r="F54" s="8">
        <v>0</v>
      </c>
    </row>
    <row r="55" spans="1:7">
      <c r="A55">
        <v>52</v>
      </c>
      <c r="B55" t="s">
        <v>543</v>
      </c>
      <c r="C55" s="39" t="s">
        <v>641</v>
      </c>
      <c r="D55" s="39" t="s">
        <v>641</v>
      </c>
      <c r="E55" s="39" t="s">
        <v>641</v>
      </c>
      <c r="F55" s="39" t="s">
        <v>641</v>
      </c>
    </row>
    <row r="56" spans="1:7">
      <c r="A56">
        <v>53</v>
      </c>
      <c r="B56" t="s">
        <v>541</v>
      </c>
      <c r="C56" s="39" t="s">
        <v>641</v>
      </c>
      <c r="D56" s="39" t="s">
        <v>641</v>
      </c>
      <c r="E56" s="39" t="s">
        <v>641</v>
      </c>
      <c r="F56" s="39" t="s">
        <v>641</v>
      </c>
    </row>
    <row r="57" spans="1:7">
      <c r="A57">
        <v>54</v>
      </c>
      <c r="B57" t="s">
        <v>542</v>
      </c>
      <c r="C57" s="39" t="s">
        <v>641</v>
      </c>
      <c r="D57" s="39" t="s">
        <v>641</v>
      </c>
      <c r="E57" s="39" t="s">
        <v>641</v>
      </c>
      <c r="F57" s="39" t="s">
        <v>641</v>
      </c>
    </row>
    <row r="58" spans="1:7">
      <c r="A58">
        <v>55</v>
      </c>
      <c r="B58" t="s">
        <v>613</v>
      </c>
      <c r="C58" s="8">
        <v>0</v>
      </c>
      <c r="D58" s="8">
        <v>0</v>
      </c>
      <c r="E58" s="8">
        <v>0</v>
      </c>
      <c r="F58" s="8">
        <v>0</v>
      </c>
    </row>
    <row r="59" spans="1:7">
      <c r="A59">
        <v>56</v>
      </c>
      <c r="B59" t="s">
        <v>382</v>
      </c>
      <c r="C59" s="39" t="s">
        <v>641</v>
      </c>
      <c r="D59" s="39" t="s">
        <v>641</v>
      </c>
      <c r="E59" s="39" t="s">
        <v>641</v>
      </c>
      <c r="F59" s="39" t="s">
        <v>641</v>
      </c>
    </row>
    <row r="60" spans="1:7">
      <c r="A60">
        <v>57</v>
      </c>
      <c r="B60" s="18" t="s">
        <v>544</v>
      </c>
      <c r="C60" s="17">
        <f>CensorShip!$C24</f>
        <v>10354643.9208</v>
      </c>
      <c r="D60" s="17">
        <f>CensorShip!$C25</f>
        <v>12943304.901000001</v>
      </c>
      <c r="E60" s="17">
        <f>CensorShip!$C26</f>
        <v>17148904.0704</v>
      </c>
      <c r="F60" s="17">
        <f>CensorShip!$C27</f>
        <v>21436130.088</v>
      </c>
    </row>
    <row r="61" spans="1:7">
      <c r="A61">
        <v>58</v>
      </c>
      <c r="B61" t="s">
        <v>614</v>
      </c>
      <c r="C61" s="8">
        <v>0</v>
      </c>
      <c r="D61" s="8">
        <v>0</v>
      </c>
      <c r="E61" s="8">
        <v>0</v>
      </c>
      <c r="F61" s="8">
        <v>0</v>
      </c>
    </row>
    <row r="62" spans="1:7">
      <c r="A62">
        <v>59</v>
      </c>
      <c r="B62" t="s">
        <v>615</v>
      </c>
      <c r="C62" s="8">
        <v>0</v>
      </c>
      <c r="D62" s="8">
        <v>0</v>
      </c>
      <c r="E62" s="39" t="s">
        <v>641</v>
      </c>
      <c r="F62" s="39" t="s">
        <v>641</v>
      </c>
    </row>
    <row r="63" spans="1:7">
      <c r="A63">
        <v>60</v>
      </c>
      <c r="B63" s="18" t="s">
        <v>545</v>
      </c>
      <c r="C63" s="17">
        <f>Foodlandistan!$C24</f>
        <v>2192400</v>
      </c>
      <c r="D63" s="17">
        <f>Foodlandistan!$C25</f>
        <v>2740500</v>
      </c>
      <c r="E63" s="17">
        <f>Foodlandistan!$C26</f>
        <v>8640000</v>
      </c>
      <c r="F63" s="17">
        <f>Foodlandistan!$C27</f>
        <v>10800000</v>
      </c>
      <c r="G63" t="s">
        <v>664</v>
      </c>
    </row>
    <row r="64" spans="1:7">
      <c r="A64">
        <v>61</v>
      </c>
      <c r="B64" t="s">
        <v>546</v>
      </c>
      <c r="C64" s="39" t="s">
        <v>665</v>
      </c>
      <c r="D64" s="39" t="s">
        <v>665</v>
      </c>
      <c r="E64" s="39" t="s">
        <v>665</v>
      </c>
      <c r="F64" s="39" t="s">
        <v>665</v>
      </c>
    </row>
    <row r="65" spans="1:7">
      <c r="A65">
        <v>62</v>
      </c>
      <c r="B65" s="18" t="s">
        <v>547</v>
      </c>
      <c r="C65" s="17">
        <f>LullabyLake!$C30</f>
        <v>5271658.6266964292</v>
      </c>
      <c r="D65" s="17">
        <f>LullabyLake!$C31</f>
        <v>6589573.2833705368</v>
      </c>
      <c r="E65" s="17">
        <f>LullabyLake!$C32</f>
        <v>8617345.0135714319</v>
      </c>
      <c r="F65" s="17">
        <f>LullabyLake!$C33</f>
        <v>10771681.266964288</v>
      </c>
    </row>
    <row r="66" spans="1:7">
      <c r="A66">
        <v>62</v>
      </c>
      <c r="B66" s="18" t="s">
        <v>650</v>
      </c>
      <c r="C66" s="17">
        <f>C65*1.07</f>
        <v>5640674.7305651791</v>
      </c>
      <c r="D66" s="17">
        <f>D65*1.07</f>
        <v>7050843.4132064749</v>
      </c>
      <c r="E66" s="17">
        <f>E65*1.07</f>
        <v>9220559.1645214334</v>
      </c>
      <c r="F66" s="17">
        <f>F65*1.07</f>
        <v>11525698.95565179</v>
      </c>
      <c r="G66" t="s">
        <v>666</v>
      </c>
    </row>
    <row r="67" spans="1:7">
      <c r="A67">
        <v>63</v>
      </c>
      <c r="B67" s="18" t="s">
        <v>548</v>
      </c>
      <c r="C67" s="17">
        <f>BillygoatBridge!$C28</f>
        <v>7282050.2034381824</v>
      </c>
      <c r="D67" s="17">
        <f>BillygoatBridge!$C29</f>
        <v>9102562.7542977277</v>
      </c>
      <c r="E67" s="17">
        <f>BillygoatBridge!$C30</f>
        <v>11946651.461960729</v>
      </c>
      <c r="F67" s="17">
        <f>BillygoatBridge!$C31</f>
        <v>14933314.327450912</v>
      </c>
    </row>
    <row r="68" spans="1:7">
      <c r="A68">
        <v>63</v>
      </c>
      <c r="B68" s="18" t="s">
        <v>651</v>
      </c>
      <c r="C68" s="17">
        <f>C67*1.07</f>
        <v>7791793.7176788552</v>
      </c>
      <c r="D68" s="17">
        <f>D67*1.07</f>
        <v>9739742.1470985692</v>
      </c>
      <c r="E68" s="17">
        <f>E67*1.07</f>
        <v>12782917.064297982</v>
      </c>
      <c r="F68" s="17">
        <f>F67*1.07</f>
        <v>15978646.330372477</v>
      </c>
      <c r="G68" t="s">
        <v>666</v>
      </c>
    </row>
    <row r="69" spans="1:7">
      <c r="A69">
        <v>64</v>
      </c>
      <c r="B69" s="18" t="s">
        <v>549</v>
      </c>
      <c r="C69" s="17">
        <f>FabledForest!$C29</f>
        <v>6307010.2662171414</v>
      </c>
      <c r="D69" s="17">
        <f>FabledForest!$C30</f>
        <v>7883762.832771427</v>
      </c>
      <c r="E69" s="17">
        <f>FabledForest!$C31</f>
        <v>10383990.225737143</v>
      </c>
      <c r="F69" s="17">
        <f>FabledForest!$C32</f>
        <v>12979987.782171428</v>
      </c>
    </row>
    <row r="70" spans="1:7">
      <c r="A70">
        <v>64</v>
      </c>
      <c r="B70" s="18" t="s">
        <v>652</v>
      </c>
      <c r="C70" s="17">
        <f>C69*1.07</f>
        <v>6748500.9848523419</v>
      </c>
      <c r="D70" s="17">
        <f>D69*1.07</f>
        <v>8435626.2310654279</v>
      </c>
      <c r="E70" s="17">
        <f>E69*1.07</f>
        <v>11110869.541538743</v>
      </c>
      <c r="F70" s="17">
        <f>F69*1.07</f>
        <v>13888586.92692343</v>
      </c>
      <c r="G70" t="s">
        <v>666</v>
      </c>
    </row>
    <row r="71" spans="1:7">
      <c r="A71">
        <v>65</v>
      </c>
      <c r="B71" s="18" t="s">
        <v>550</v>
      </c>
      <c r="C71" s="17">
        <f>FortressFoothills!$C28</f>
        <v>7790285.1583117247</v>
      </c>
      <c r="D71" s="17">
        <f>FortressFoothills!$C29</f>
        <v>9737856.4478896558</v>
      </c>
      <c r="E71" s="17">
        <f>FortressFoothills!$C30</f>
        <v>12895940.894260965</v>
      </c>
      <c r="F71" s="17">
        <f>FortressFoothills!$C31</f>
        <v>16119926.117826205</v>
      </c>
    </row>
    <row r="72" spans="1:7">
      <c r="A72">
        <v>65</v>
      </c>
      <c r="B72" s="18" t="s">
        <v>653</v>
      </c>
      <c r="C72" s="17">
        <f>C71*1.07</f>
        <v>8335605.1193935461</v>
      </c>
      <c r="D72" s="17">
        <f>D71*1.07</f>
        <v>10419506.399241932</v>
      </c>
      <c r="E72" s="17">
        <f>E71*1.07</f>
        <v>13798656.756859234</v>
      </c>
      <c r="F72" s="17">
        <f>F71*1.07</f>
        <v>17248320.946074039</v>
      </c>
      <c r="G72" t="s">
        <v>666</v>
      </c>
    </row>
    <row r="73" spans="1:7">
      <c r="A73">
        <v>66</v>
      </c>
      <c r="B73" s="18" t="s">
        <v>551</v>
      </c>
      <c r="C73" s="17">
        <f>CastleGrimm!$C28</f>
        <v>9153103.4867999982</v>
      </c>
      <c r="D73" s="17">
        <f>CastleGrimm!$C29</f>
        <v>11441379.358499998</v>
      </c>
      <c r="E73" s="17">
        <f>CastleGrimm!$C30</f>
        <v>15179191.108479997</v>
      </c>
      <c r="F73" s="17">
        <f>CastleGrimm!$C31</f>
        <v>18973988.885599997</v>
      </c>
    </row>
    <row r="74" spans="1:7">
      <c r="A74">
        <v>66</v>
      </c>
      <c r="B74" s="18" t="s">
        <v>654</v>
      </c>
      <c r="C74" s="17">
        <f>C73*1.07</f>
        <v>9793820.7308759987</v>
      </c>
      <c r="D74" s="17">
        <f>D73*1.07</f>
        <v>12242275.913594998</v>
      </c>
      <c r="E74" s="17">
        <f>E73*1.07</f>
        <v>16241734.486073598</v>
      </c>
      <c r="F74" s="17">
        <f>F73*1.07</f>
        <v>20302168.107591998</v>
      </c>
      <c r="G74" t="s">
        <v>666</v>
      </c>
    </row>
    <row r="75" spans="1:7">
      <c r="A75">
        <v>67</v>
      </c>
      <c r="B75" s="18" t="s">
        <v>552</v>
      </c>
      <c r="C75" s="17">
        <f>ThroneRoom!$C27</f>
        <v>9161164.2769920006</v>
      </c>
      <c r="D75" s="17">
        <f>ThroneRoom!$C28</f>
        <v>11451455.346240001</v>
      </c>
      <c r="E75" s="17">
        <f>ThroneRoom!$C29</f>
        <v>15276431.167488003</v>
      </c>
      <c r="F75" s="17">
        <f>ThroneRoom!$C30</f>
        <v>19095538.959360003</v>
      </c>
    </row>
    <row r="76" spans="1:7">
      <c r="A76">
        <v>67</v>
      </c>
      <c r="B76" s="18" t="s">
        <v>655</v>
      </c>
      <c r="C76" s="17">
        <f>C75*1.07</f>
        <v>9802445.7763814405</v>
      </c>
      <c r="D76" s="17">
        <f>D75*1.07</f>
        <v>12253057.220476802</v>
      </c>
      <c r="E76" s="17">
        <f>E75*1.07</f>
        <v>16345781.349212164</v>
      </c>
      <c r="F76" s="17">
        <f>F75*1.07</f>
        <v>20432226.686515205</v>
      </c>
      <c r="G76" t="s">
        <v>666</v>
      </c>
    </row>
    <row r="77" spans="1:7">
      <c r="A77">
        <v>68</v>
      </c>
      <c r="B77" t="s">
        <v>553</v>
      </c>
      <c r="C77" s="39" t="s">
        <v>641</v>
      </c>
      <c r="D77" s="39" t="s">
        <v>641</v>
      </c>
      <c r="E77" s="39" t="s">
        <v>641</v>
      </c>
      <c r="F77" s="39" t="s">
        <v>641</v>
      </c>
    </row>
    <row r="78" spans="1:7">
      <c r="A78">
        <v>69</v>
      </c>
      <c r="B78" t="s">
        <v>616</v>
      </c>
      <c r="C78" s="8">
        <v>0</v>
      </c>
      <c r="D78" s="8">
        <v>0</v>
      </c>
      <c r="E78" s="8">
        <v>0</v>
      </c>
      <c r="F78" s="8">
        <v>0</v>
      </c>
    </row>
    <row r="79" spans="1:7">
      <c r="A79">
        <v>70</v>
      </c>
      <c r="B79" s="18" t="s">
        <v>554</v>
      </c>
      <c r="C79" s="17">
        <f>'2011TriangleLand'!$C35</f>
        <v>1009226.976</v>
      </c>
      <c r="D79" s="17">
        <f>'2011TriangleLand'!$C36</f>
        <v>1261533.72</v>
      </c>
      <c r="E79" s="17">
        <f>'2011TriangleLand'!$C37</f>
        <v>1642853.6832000006</v>
      </c>
      <c r="F79" s="17">
        <f>'2011TriangleLand'!$C38</f>
        <v>2053567.1040000003</v>
      </c>
      <c r="G79" t="s">
        <v>670</v>
      </c>
    </row>
    <row r="80" spans="1:7">
      <c r="A80">
        <v>71</v>
      </c>
      <c r="B80" t="s">
        <v>617</v>
      </c>
      <c r="C80" s="8">
        <v>0</v>
      </c>
      <c r="D80" s="8">
        <v>0</v>
      </c>
      <c r="E80" s="8">
        <v>0</v>
      </c>
      <c r="F80" s="8">
        <v>0</v>
      </c>
    </row>
    <row r="81" spans="1:6">
      <c r="A81">
        <v>72</v>
      </c>
      <c r="B81" t="s">
        <v>618</v>
      </c>
      <c r="C81" s="8">
        <v>0</v>
      </c>
      <c r="D81" s="8">
        <v>0</v>
      </c>
      <c r="E81" s="8">
        <v>0</v>
      </c>
      <c r="F81" s="8">
        <v>0</v>
      </c>
    </row>
    <row r="82" spans="1:6">
      <c r="A82">
        <v>73</v>
      </c>
      <c r="B82" t="s">
        <v>619</v>
      </c>
      <c r="C82" s="8">
        <v>0</v>
      </c>
      <c r="D82" s="8">
        <v>0</v>
      </c>
      <c r="E82" s="8">
        <v>0</v>
      </c>
      <c r="F82" s="8">
        <v>0</v>
      </c>
    </row>
    <row r="83" spans="1:6">
      <c r="A83">
        <v>74</v>
      </c>
      <c r="B83" t="s">
        <v>620</v>
      </c>
      <c r="C83" s="8">
        <v>0</v>
      </c>
      <c r="D83" s="8">
        <v>0</v>
      </c>
      <c r="E83" s="8">
        <v>0</v>
      </c>
      <c r="F83" s="8">
        <v>0</v>
      </c>
    </row>
    <row r="84" spans="1:6">
      <c r="A84">
        <v>75</v>
      </c>
      <c r="B84" t="s">
        <v>621</v>
      </c>
      <c r="C84" s="8">
        <v>0</v>
      </c>
      <c r="D84" s="8">
        <v>0</v>
      </c>
      <c r="E84" s="8">
        <v>0</v>
      </c>
      <c r="F84" s="8">
        <v>0</v>
      </c>
    </row>
    <row r="85" spans="1:6">
      <c r="A85">
        <v>76</v>
      </c>
      <c r="B85" t="s">
        <v>622</v>
      </c>
      <c r="C85" s="8">
        <v>0</v>
      </c>
      <c r="D85" s="8">
        <v>0</v>
      </c>
      <c r="E85" s="8">
        <v>0</v>
      </c>
      <c r="F85" s="8">
        <v>0</v>
      </c>
    </row>
    <row r="86" spans="1:6">
      <c r="A86">
        <v>77</v>
      </c>
      <c r="B86" t="s">
        <v>623</v>
      </c>
      <c r="C86" s="8">
        <v>0</v>
      </c>
      <c r="D86" s="8">
        <v>0</v>
      </c>
      <c r="E86" s="8">
        <v>0</v>
      </c>
      <c r="F86" s="8">
        <v>0</v>
      </c>
    </row>
    <row r="87" spans="1:6">
      <c r="A87">
        <v>78</v>
      </c>
      <c r="B87" t="s">
        <v>624</v>
      </c>
      <c r="C87" s="8">
        <v>0</v>
      </c>
      <c r="D87" s="8">
        <v>0</v>
      </c>
      <c r="E87" s="8">
        <v>0</v>
      </c>
      <c r="F87" s="8">
        <v>0</v>
      </c>
    </row>
  </sheetData>
  <mergeCells count="1">
    <mergeCell ref="C30:F30"/>
  </mergeCells>
  <hyperlinks>
    <hyperlink ref="B3" location="BeginnerTrainingZone!A1" display="Beginning Training Zone"/>
    <hyperlink ref="B4" location="AdvancedTrainingZone!A1" display="Advanced Training Zone"/>
    <hyperlink ref="B5" location="MysticForest!A1" display="Mystic Forest"/>
    <hyperlink ref="B6" location="NightForest!A1" display="Night Forest"/>
    <hyperlink ref="B7" location="TheSky!A1" display="The Sky"/>
    <hyperlink ref="B8" location="Deadlands!A1" display="Deadlands"/>
    <hyperlink ref="B20" location="DarkPortal!A1" display="Dark Portal"/>
    <hyperlink ref="B10" location="TheDesert!A1" display="The Desert"/>
    <hyperlink ref="B11" location="TheBeach!A1" display="The Beach"/>
    <hyperlink ref="B12" location="BinaryBattlefield!A1" display="Binary Battlefield"/>
    <hyperlink ref="B13" location="DragonCave!A1" display="Dragon Cave"/>
    <hyperlink ref="B14" location="PirateShip!A1" display="Pirate Ship"/>
    <hyperlink ref="B15" location="TriangleLand!A1" display="Triangle Land"/>
    <hyperlink ref="B16" location="RopelessRoom!A1" display="Ropeless Room"/>
    <hyperlink ref="B19" location="ScaryGraveyard!A1" display="Scary Graveyard"/>
    <hyperlink ref="B17" location="PollutedSky!A1" display="Polluted Sky"/>
    <hyperlink ref="B18" location="SecretBeach!A1" display="Secret Beach"/>
    <hyperlink ref="B21" location="'2012YeOldePub'!A1" display="2012: Ye Olde Pub"/>
    <hyperlink ref="B23" location="MysticPath!A1" display="Mystic Path"/>
    <hyperlink ref="B25" location="'9001MysticForest'!A1" display="9001: Mystic Forest"/>
    <hyperlink ref="B26" location="DefendMission!A1" display="Defend Mission"/>
    <hyperlink ref="B27" location="SecretLab!A1" display="Secret Lab"/>
    <hyperlink ref="B28" location="VolcanoPeak!A1" display="Volcano Peak"/>
    <hyperlink ref="B29" location="FrostyZone!A1" display="Frosty Zone"/>
    <hyperlink ref="B32" location="Prehistoric!A1" display="Prehistoric!A1"/>
    <hyperlink ref="B46" location="SmileyIslandOn!A1" display="Smiley Island (autofight on)"/>
    <hyperlink ref="B47" location="SmileyIslandOff!A1" display="Smiley Island (autofight off)"/>
    <hyperlink ref="B51" location="PokaymanCity!A1" display="Pokayman City"/>
    <hyperlink ref="B52" location="NotCopyrightInfringement!A1" display="Not Copyright Infringement"/>
    <hyperlink ref="B60" location="CensorShip!A1" display="Censor Ship"/>
    <hyperlink ref="B63" location="Foodlandistan!A1" display="Foodlandistan"/>
    <hyperlink ref="B65" location="LullabyLake!A1" display="Lullaby Lake"/>
    <hyperlink ref="B66" location="LullabyLake!A1" display="Lullaby Lake (adjusted)"/>
    <hyperlink ref="B67" location="BillygoatBridge!A1" display="Billygoat Bridge"/>
    <hyperlink ref="B68" location="BillygoatBridge!A1" display="Billygoat Bridge (adjusted)"/>
    <hyperlink ref="B69" location="FabledForest!A1" display="Fabled Forest"/>
    <hyperlink ref="B70" location="FabledForest!A1" display="Fabled Forest (adjusted)"/>
    <hyperlink ref="B71" location="FortressFoothills!A1" display="Fortress Foothills"/>
    <hyperlink ref="B72" location="FortressFoothills!A1" display="Fortress Foothills (adjusted)"/>
    <hyperlink ref="B73" location="CastleGrimm!A1" display="Castle Grimm"/>
    <hyperlink ref="B74" location="CastleGrimm!A1" display="Castle Grimm (adjusted)"/>
    <hyperlink ref="B75" location="ThroneRoom!A1" display="Throne Room"/>
    <hyperlink ref="B76" location="ThroneRoom!A1" display="Throne Room (adjusted)"/>
    <hyperlink ref="B79" location="'2011TriangleLand'!A1" display="2011: Triangle Land"/>
  </hyperlinks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9"/>
  <sheetViews>
    <sheetView topLeftCell="A5" workbookViewId="0">
      <pane xSplit="1" topLeftCell="V1" activePane="topRight" state="frozen"/>
      <selection pane="topRight" activeCell="Y12" sqref="Y12"/>
    </sheetView>
  </sheetViews>
  <sheetFormatPr baseColWidth="10" defaultRowHeight="15" x14ac:dyDescent="0"/>
  <cols>
    <col min="1" max="1" width="20.6640625" bestFit="1" customWidth="1"/>
    <col min="2" max="2" width="12.83203125" bestFit="1" customWidth="1"/>
    <col min="3" max="3" width="12.1640625" bestFit="1" customWidth="1"/>
    <col min="4" max="4" width="12.83203125" bestFit="1" customWidth="1"/>
    <col min="5" max="5" width="8" bestFit="1" customWidth="1"/>
    <col min="6" max="6" width="8.5" bestFit="1" customWidth="1"/>
    <col min="7" max="7" width="9.1640625" bestFit="1" customWidth="1"/>
    <col min="8" max="8" width="8.6640625" bestFit="1" customWidth="1"/>
    <col min="9" max="9" width="13.83203125" bestFit="1" customWidth="1"/>
    <col min="10" max="10" width="11.5" bestFit="1" customWidth="1"/>
    <col min="11" max="11" width="16.6640625" bestFit="1" customWidth="1"/>
    <col min="12" max="12" width="12.1640625" bestFit="1" customWidth="1"/>
    <col min="13" max="13" width="16.33203125" bestFit="1" customWidth="1"/>
    <col min="14" max="14" width="9.1640625" bestFit="1" customWidth="1"/>
    <col min="15" max="15" width="12.5" bestFit="1" customWidth="1"/>
    <col min="16" max="16" width="9" bestFit="1" customWidth="1"/>
    <col min="17" max="17" width="8.6640625" bestFit="1" customWidth="1"/>
    <col min="18" max="18" width="12.1640625" bestFit="1" customWidth="1"/>
    <col min="19" max="19" width="17.1640625" bestFit="1" customWidth="1"/>
    <col min="20" max="20" width="9.33203125" bestFit="1" customWidth="1"/>
    <col min="21" max="21" width="12.6640625" bestFit="1" customWidth="1"/>
    <col min="22" max="22" width="9.1640625" bestFit="1" customWidth="1"/>
    <col min="23" max="23" width="8.83203125" bestFit="1" customWidth="1"/>
    <col min="24" max="24" width="12.1640625" bestFit="1" customWidth="1"/>
    <col min="25" max="25" width="17.1640625" bestFit="1" customWidth="1"/>
    <col min="26" max="26" width="19.1640625" bestFit="1" customWidth="1"/>
  </cols>
  <sheetData>
    <row r="1" spans="1:26">
      <c r="B1" t="s">
        <v>580</v>
      </c>
      <c r="C1" t="s">
        <v>581</v>
      </c>
    </row>
    <row r="2" spans="1:26">
      <c r="A2" t="s">
        <v>571</v>
      </c>
      <c r="B2">
        <v>2.2000000000000002</v>
      </c>
      <c r="C2">
        <f>B2/PlayerInfo!B2</f>
        <v>2.2000000000000002</v>
      </c>
      <c r="E2" s="11"/>
    </row>
    <row r="3" spans="1:26">
      <c r="A3" t="s">
        <v>639</v>
      </c>
      <c r="B3">
        <f>B2/1.6</f>
        <v>1.375</v>
      </c>
      <c r="C3">
        <f>B2/(PlayerInfo!B2+PlayerInfo!B9)</f>
        <v>1.375</v>
      </c>
      <c r="E3" s="11"/>
    </row>
    <row r="4" spans="1:26">
      <c r="A4" t="s">
        <v>562</v>
      </c>
      <c r="B4" s="13">
        <v>0.04</v>
      </c>
      <c r="C4" s="13">
        <f>MIN(B4*PlayerInfo!B3,1)</f>
        <v>0.08</v>
      </c>
    </row>
    <row r="5" spans="1:26">
      <c r="A5" t="s">
        <v>563</v>
      </c>
      <c r="B5" s="13">
        <v>1E-3</v>
      </c>
      <c r="C5" s="13">
        <f>MIN(B5*PlayerInfo!B4,1)</f>
        <v>2E-3</v>
      </c>
    </row>
    <row r="6" spans="1:26">
      <c r="A6" t="s">
        <v>572</v>
      </c>
      <c r="B6" s="13">
        <v>8.9999999999999993E-3</v>
      </c>
      <c r="C6" s="13">
        <f>MIN(B6*PlayerInfo!B4,1)</f>
        <v>1.7999999999999999E-2</v>
      </c>
    </row>
    <row r="7" spans="1:26">
      <c r="A7" t="s">
        <v>579</v>
      </c>
      <c r="B7" s="15">
        <f>(1*(1-B4)*(1-B5))</f>
        <v>0.95904</v>
      </c>
      <c r="C7" s="15">
        <f>(1*(1-C4)*(1-C5))</f>
        <v>0.91816000000000009</v>
      </c>
    </row>
    <row r="8" spans="1:26">
      <c r="A8" t="s">
        <v>582</v>
      </c>
      <c r="B8" s="15">
        <f>(1*(1-B4)*(1-B6))</f>
        <v>0.95135999999999998</v>
      </c>
      <c r="C8" s="15">
        <f>(1*(1-C4)*(1-C6))</f>
        <v>0.90344000000000002</v>
      </c>
    </row>
    <row r="9" spans="1:26">
      <c r="A9" t="s">
        <v>597</v>
      </c>
      <c r="B9">
        <f>PlayerInfo!$B$8/B2</f>
        <v>1636.3636363636363</v>
      </c>
      <c r="C9">
        <f>PlayerInfo!$B$8/C2</f>
        <v>1636.3636363636363</v>
      </c>
    </row>
    <row r="10" spans="1:26">
      <c r="A10" t="s">
        <v>638</v>
      </c>
      <c r="B10">
        <f>PlayerInfo!$B$8/B3</f>
        <v>2618.181818181818</v>
      </c>
      <c r="C10">
        <f>PlayerInfo!$B$8/C3</f>
        <v>2618.181818181818</v>
      </c>
    </row>
    <row r="12" spans="1:26">
      <c r="A12" t="s">
        <v>568</v>
      </c>
      <c r="B12" t="s">
        <v>569</v>
      </c>
      <c r="C12" t="s">
        <v>573</v>
      </c>
      <c r="D12" t="s">
        <v>575</v>
      </c>
      <c r="E12" t="s">
        <v>574</v>
      </c>
      <c r="F12" t="s">
        <v>570</v>
      </c>
      <c r="G12" t="s">
        <v>562</v>
      </c>
      <c r="H12" t="s">
        <v>563</v>
      </c>
      <c r="I12" t="s">
        <v>572</v>
      </c>
      <c r="J12" t="s">
        <v>579</v>
      </c>
      <c r="K12" t="s">
        <v>582</v>
      </c>
      <c r="L12" t="s">
        <v>583</v>
      </c>
      <c r="M12" t="s">
        <v>584</v>
      </c>
      <c r="N12" t="s">
        <v>673</v>
      </c>
      <c r="O12" t="s">
        <v>676</v>
      </c>
      <c r="P12" t="s">
        <v>677</v>
      </c>
      <c r="Q12" t="s">
        <v>678</v>
      </c>
      <c r="R12" t="s">
        <v>679</v>
      </c>
      <c r="S12" t="s">
        <v>680</v>
      </c>
      <c r="T12" t="s">
        <v>681</v>
      </c>
      <c r="U12" t="s">
        <v>682</v>
      </c>
      <c r="V12" t="s">
        <v>683</v>
      </c>
      <c r="W12" t="s">
        <v>684</v>
      </c>
      <c r="X12" t="s">
        <v>685</v>
      </c>
      <c r="Y12" t="s">
        <v>690</v>
      </c>
      <c r="Z12" t="s">
        <v>585</v>
      </c>
    </row>
    <row r="13" spans="1:26">
      <c r="A13" s="4" t="s">
        <v>126</v>
      </c>
      <c r="B13" s="8">
        <f>EnemyInfoCasual!E250</f>
        <v>4070</v>
      </c>
      <c r="C13" s="8">
        <f>(B13+(IF(EnemyInfoCasual!I250=1,PlayerInfo!$B$5,0)))*(PlayerInfo!$B$1)*(EnemyInfoCasual!L250+1)</f>
        <v>7325.9999999999991</v>
      </c>
      <c r="D13" s="8">
        <f>(B13+(IF(EnemyInfoCasual!I250=1,PlayerInfo!$B$5,0))+PlayerInfo!$B$6)*(PlayerInfo!$B$1)*(EnemyInfoCasual!L250+1)*EnemyInfoCasual!H250</f>
        <v>7325.9999999999991</v>
      </c>
      <c r="E13" s="8">
        <f>(B13+(IF(EnemyInfoCasual!I250=1,PlayerInfo!$B$5,0))+PlayerInfo!$B$6+PlayerInfo!$B$7)*(PlayerInfo!$B$1)*(EnemyInfoCasual!L250+1)*1.2*EnemyInfoCasual!H250</f>
        <v>8791.1999999999989</v>
      </c>
      <c r="F13" s="13">
        <f>1/12</f>
        <v>8.3333333333333329E-2</v>
      </c>
      <c r="G13" s="13">
        <f>MIN((($B$4+(IF(EnemyInfoCasual!$C250=1,0.05,0))-($B$4*(IF(EnemyInfoCasual!$C250=1,0.05,0))))*PlayerInfo!$B$3)*EnemyInfoCasual!H250,1)</f>
        <v>0.17599999999999999</v>
      </c>
      <c r="H13" s="13">
        <f>MIN((($B$5+(IF(EnemyInfoCasual!$C250=1,0.005,0))-($B$5*(IF(EnemyInfoCasual!$C250=1,0.005,0))))*PlayerInfo!$B$4)*EnemyInfoCasual!H250,1)</f>
        <v>1.1990000000000001E-2</v>
      </c>
      <c r="I13" s="13">
        <f>MIN((($B$6+(IF(EnemyInfoCasual!$C250=1,0.005,0))-($B$6*(IF(EnemyInfoCasual!$C250=1,0.005,0))))*PlayerInfo!$B$4)*EnemyInfoCasual!H250,1)</f>
        <v>2.7909999999999997E-2</v>
      </c>
      <c r="J13" s="13">
        <f>(1*(1-G13)*(1-H13))</f>
        <v>0.81412024000000016</v>
      </c>
      <c r="K13" s="14">
        <f>(1*(1-G13)*(1-I13))</f>
        <v>0.80100216000000002</v>
      </c>
      <c r="L13" s="8">
        <f>(J13*C13)+(G13*D13)+(H13*E13)</f>
        <v>7359.0273662400004</v>
      </c>
      <c r="M13" s="8">
        <f>((K13*C13)+(G13*D13)+(I13*E13))*1.3</f>
        <v>9623.7442810079992</v>
      </c>
      <c r="N13" s="16">
        <f>EnemyInfoCasual!F250</f>
        <v>1200</v>
      </c>
      <c r="O13" s="16">
        <f>N13*PlayerInfo!$B$10</f>
        <v>1200</v>
      </c>
      <c r="P13" s="16">
        <f>N13*PlayerInfo!$B$10*1.2*EnemyInfoCasual!H250</f>
        <v>1440</v>
      </c>
      <c r="Q13" s="16">
        <f>N13*PlayerInfo!$B$10*1.2*1.5*EnemyInfoCasual!H250</f>
        <v>2160</v>
      </c>
      <c r="R13" s="16">
        <f>(J13*O13)+(G13*P13)+(H13*Q13)</f>
        <v>1256.2826880000002</v>
      </c>
      <c r="S13" s="16">
        <f>((K13*O13)+(G13*P13)+(I13*Q13))*1.6</f>
        <v>2039.8851071999998</v>
      </c>
      <c r="T13" s="16">
        <f>EnemyInfoCasual!G250</f>
        <v>1000</v>
      </c>
      <c r="U13" s="16">
        <f>T13*PlayerInfo!$B$11</f>
        <v>1000</v>
      </c>
      <c r="V13" s="16">
        <f>T13*PlayerInfo!$B$11*1.2*EnemyInfoCasual!H250</f>
        <v>1200</v>
      </c>
      <c r="W13" s="16">
        <f>T13*PlayerInfo!$B$11*1.2*1.5*EnemyInfoCasual!H250</f>
        <v>1800</v>
      </c>
      <c r="X13" s="16">
        <f>(J13*U13)+(G13*V13)+(H13*W13)</f>
        <v>1046.9022400000003</v>
      </c>
      <c r="Y13" s="16">
        <f>((K13*U13)+(G13*V13)+(I13*W13))*1.6</f>
        <v>1699.9042560000003</v>
      </c>
    </row>
    <row r="14" spans="1:26">
      <c r="A14" s="4" t="s">
        <v>131</v>
      </c>
      <c r="B14" s="8">
        <f>EnemyInfoCasual!E251</f>
        <v>4100</v>
      </c>
      <c r="C14" s="8">
        <f>(B14+(IF(EnemyInfoCasual!I251=1,PlayerInfo!$B$5,0)))*(PlayerInfo!$B$1)*(EnemyInfoCasual!L251+1)</f>
        <v>7379.9999999999991</v>
      </c>
      <c r="D14" s="8">
        <f>(B14+(IF(EnemyInfoCasual!I251=1,PlayerInfo!$B$5,0))+PlayerInfo!$B$6)*(PlayerInfo!$B$1)*(EnemyInfoCasual!L251+1)*EnemyInfoCasual!H251</f>
        <v>7379.9999999999991</v>
      </c>
      <c r="E14" s="8">
        <f>(B14+(IF(EnemyInfoCasual!I251=1,PlayerInfo!$B$5,0))+PlayerInfo!$B$6+PlayerInfo!$B$7)*(PlayerInfo!$B$1)*(EnemyInfoCasual!L251+1)*1.2*EnemyInfoCasual!H251</f>
        <v>8855.9999999999982</v>
      </c>
      <c r="F14" s="13">
        <f t="shared" ref="F14:F24" si="0">1/12</f>
        <v>8.3333333333333329E-2</v>
      </c>
      <c r="G14" s="13">
        <f>MIN((($B$4+(IF(EnemyInfoCasual!$C251=1,0.05,0))-($B$4*(IF(EnemyInfoCasual!$C251=1,0.05,0))))*PlayerInfo!$B$3)*EnemyInfoCasual!H251,1)</f>
        <v>0.17599999999999999</v>
      </c>
      <c r="H14" s="13">
        <f>MIN((($B$5+(IF(EnemyInfoCasual!$C251=1,0.005,0))-($B$5*(IF(EnemyInfoCasual!$C251=1,0.005,0))))*PlayerInfo!$B$4)*EnemyInfoCasual!H251,1)</f>
        <v>1.1990000000000001E-2</v>
      </c>
      <c r="I14" s="13">
        <f>MIN((($B$6+(IF(EnemyInfoCasual!$C251=1,0.005,0))-($B$6*(IF(EnemyInfoCasual!$C251=1,0.005,0))))*PlayerInfo!$B$4)*EnemyInfoCasual!H251,1)</f>
        <v>2.7909999999999997E-2</v>
      </c>
      <c r="J14" s="13">
        <f t="shared" ref="J14:J24" si="1">(1*(1-G14)*(1-H14))</f>
        <v>0.81412024000000016</v>
      </c>
      <c r="K14" s="14">
        <f t="shared" ref="K14:K24" si="2">(1*(1-G14)*(1-I14))</f>
        <v>0.80100216000000002</v>
      </c>
      <c r="L14" s="8">
        <f t="shared" ref="L14:L24" si="3">(J14*C14)+(G14*D14)+(H14*E14)</f>
        <v>7413.2708111999991</v>
      </c>
      <c r="M14" s="8">
        <f t="shared" ref="M14:M24" si="4">((K14*C14)+(G14*D14)+(I14*E14))*1.3</f>
        <v>9694.6809710399975</v>
      </c>
      <c r="N14" s="16">
        <f>EnemyInfoCasual!F251</f>
        <v>1200</v>
      </c>
      <c r="O14" s="16">
        <f>N14*PlayerInfo!$B$10</f>
        <v>1200</v>
      </c>
      <c r="P14" s="16">
        <f>N14*PlayerInfo!$B$10*1.2*EnemyInfoCasual!H251</f>
        <v>1440</v>
      </c>
      <c r="Q14" s="16">
        <f>N14*PlayerInfo!$B$10*1.2*1.5*EnemyInfoCasual!H251</f>
        <v>2160</v>
      </c>
      <c r="R14" s="16">
        <f t="shared" ref="R14:R24" si="5">(J14*O14)+(G14*P14)+(H14*Q14)</f>
        <v>1256.2826880000002</v>
      </c>
      <c r="S14" s="16">
        <f t="shared" ref="S14:S24" si="6">((K14*O14)+(G14*P14)+(I14*Q14))*1.6</f>
        <v>2039.8851071999998</v>
      </c>
      <c r="T14" s="16">
        <f>EnemyInfoCasual!G251</f>
        <v>1100</v>
      </c>
      <c r="U14" s="16">
        <f>T14*PlayerInfo!$B$11</f>
        <v>1100</v>
      </c>
      <c r="V14" s="16">
        <f>T14*PlayerInfo!$B$11*1.2*EnemyInfoCasual!H251</f>
        <v>1320</v>
      </c>
      <c r="W14" s="16">
        <f>T14*PlayerInfo!$B$11*1.2*1.5*EnemyInfoCasual!H251</f>
        <v>1980</v>
      </c>
      <c r="X14" s="16">
        <f t="shared" ref="X14:X24" si="7">(J14*U14)+(G14*V14)+(H14*W14)</f>
        <v>1151.5924640000001</v>
      </c>
      <c r="Y14" s="16">
        <f t="shared" ref="Y14:Y24" si="8">((K14*U14)+(G14*V14)+(I14*W14))*1.6</f>
        <v>1869.8946816</v>
      </c>
    </row>
    <row r="15" spans="1:26">
      <c r="A15" s="4" t="s">
        <v>133</v>
      </c>
      <c r="B15" s="8">
        <f>EnemyInfoCasual!E252</f>
        <v>4120</v>
      </c>
      <c r="C15" s="8">
        <f>(B15+(IF(EnemyInfoCasual!I252=1,PlayerInfo!$B$5,0)))*(PlayerInfo!$B$1)*(EnemyInfoCasual!L252+1)</f>
        <v>7415.9999999999991</v>
      </c>
      <c r="D15" s="8">
        <f>(B15+(IF(EnemyInfoCasual!I252=1,PlayerInfo!$B$5,0))+PlayerInfo!$B$6)*(PlayerInfo!$B$1)*(EnemyInfoCasual!L252+1)*EnemyInfoCasual!H252</f>
        <v>7415.9999999999991</v>
      </c>
      <c r="E15" s="8">
        <f>(B15+(IF(EnemyInfoCasual!I252=1,PlayerInfo!$B$5,0))+PlayerInfo!$B$6+PlayerInfo!$B$7)*(PlayerInfo!$B$1)*(EnemyInfoCasual!L252+1)*1.2*EnemyInfoCasual!H252</f>
        <v>8899.1999999999989</v>
      </c>
      <c r="F15" s="13">
        <f t="shared" si="0"/>
        <v>8.3333333333333329E-2</v>
      </c>
      <c r="G15" s="13">
        <f>MIN((($B$4+(IF(EnemyInfoCasual!$C252=1,0.05,0))-($B$4*(IF(EnemyInfoCasual!$C252=1,0.05,0))))*PlayerInfo!$B$3)*EnemyInfoCasual!H252,1)</f>
        <v>0.17599999999999999</v>
      </c>
      <c r="H15" s="13">
        <f>MIN((($B$5+(IF(EnemyInfoCasual!$C252=1,0.005,0))-($B$5*(IF(EnemyInfoCasual!$C252=1,0.005,0))))*PlayerInfo!$B$4)*EnemyInfoCasual!H252,1)</f>
        <v>1.1990000000000001E-2</v>
      </c>
      <c r="I15" s="13">
        <f>MIN((($B$6+(IF(EnemyInfoCasual!$C252=1,0.005,0))-($B$6*(IF(EnemyInfoCasual!$C252=1,0.005,0))))*PlayerInfo!$B$4)*EnemyInfoCasual!H252,1)</f>
        <v>2.7909999999999997E-2</v>
      </c>
      <c r="J15" s="13">
        <f t="shared" si="1"/>
        <v>0.81412024000000016</v>
      </c>
      <c r="K15" s="14">
        <f t="shared" si="2"/>
        <v>0.80100216000000002</v>
      </c>
      <c r="L15" s="8">
        <f t="shared" si="3"/>
        <v>7449.43310784</v>
      </c>
      <c r="M15" s="8">
        <f t="shared" si="4"/>
        <v>9741.9720977279994</v>
      </c>
      <c r="N15" s="16">
        <f>EnemyInfoCasual!F252</f>
        <v>1210</v>
      </c>
      <c r="O15" s="16">
        <f>N15*PlayerInfo!$B$10</f>
        <v>1210</v>
      </c>
      <c r="P15" s="16">
        <f>N15*PlayerInfo!$B$10*1.2*EnemyInfoCasual!H252</f>
        <v>1452</v>
      </c>
      <c r="Q15" s="16">
        <f>N15*PlayerInfo!$B$10*1.2*1.5*EnemyInfoCasual!H252</f>
        <v>2178</v>
      </c>
      <c r="R15" s="16">
        <f t="shared" si="5"/>
        <v>1266.7517104000001</v>
      </c>
      <c r="S15" s="16">
        <f t="shared" si="6"/>
        <v>2056.8841497600001</v>
      </c>
      <c r="T15" s="16">
        <f>EnemyInfoCasual!G252</f>
        <v>1100</v>
      </c>
      <c r="U15" s="16">
        <f>T15*PlayerInfo!$B$11</f>
        <v>1100</v>
      </c>
      <c r="V15" s="16">
        <f>T15*PlayerInfo!$B$11*1.2*EnemyInfoCasual!H252</f>
        <v>1320</v>
      </c>
      <c r="W15" s="16">
        <f>T15*PlayerInfo!$B$11*1.2*1.5*EnemyInfoCasual!H252</f>
        <v>1980</v>
      </c>
      <c r="X15" s="16">
        <f t="shared" si="7"/>
        <v>1151.5924640000001</v>
      </c>
      <c r="Y15" s="16">
        <f t="shared" si="8"/>
        <v>1869.8946816</v>
      </c>
    </row>
    <row r="16" spans="1:26">
      <c r="A16" s="4" t="s">
        <v>134</v>
      </c>
      <c r="B16" s="8">
        <f>EnemyInfoCasual!E253</f>
        <v>4140</v>
      </c>
      <c r="C16" s="8">
        <f>(B16+(IF(EnemyInfoCasual!I253=1,PlayerInfo!$B$5,0)))*(PlayerInfo!$B$1)*(EnemyInfoCasual!L253+1)</f>
        <v>7451.9999999999991</v>
      </c>
      <c r="D16" s="8">
        <f>(B16+(IF(EnemyInfoCasual!I253=1,PlayerInfo!$B$5,0))+PlayerInfo!$B$6)*(PlayerInfo!$B$1)*(EnemyInfoCasual!L253+1)*EnemyInfoCasual!H253</f>
        <v>7451.9999999999991</v>
      </c>
      <c r="E16" s="8">
        <f>(B16+(IF(EnemyInfoCasual!I253=1,PlayerInfo!$B$5,0))+PlayerInfo!$B$6+PlayerInfo!$B$7)*(PlayerInfo!$B$1)*(EnemyInfoCasual!L253+1)*1.2*EnemyInfoCasual!H253</f>
        <v>8942.3999999999978</v>
      </c>
      <c r="F16" s="13">
        <f t="shared" si="0"/>
        <v>8.3333333333333329E-2</v>
      </c>
      <c r="G16" s="13">
        <f>MIN((($B$4+(IF(EnemyInfoCasual!$C253=1,0.05,0))-($B$4*(IF(EnemyInfoCasual!$C253=1,0.05,0))))*PlayerInfo!$B$3)*EnemyInfoCasual!H253,1)</f>
        <v>0.17599999999999999</v>
      </c>
      <c r="H16" s="13">
        <f>MIN((($B$5+(IF(EnemyInfoCasual!$C253=1,0.005,0))-($B$5*(IF(EnemyInfoCasual!$C253=1,0.005,0))))*PlayerInfo!$B$4)*EnemyInfoCasual!H253,1)</f>
        <v>1.1990000000000001E-2</v>
      </c>
      <c r="I16" s="13">
        <f>MIN((($B$6+(IF(EnemyInfoCasual!$C253=1,0.005,0))-($B$6*(IF(EnemyInfoCasual!$C253=1,0.005,0))))*PlayerInfo!$B$4)*EnemyInfoCasual!H253,1)</f>
        <v>2.7909999999999997E-2</v>
      </c>
      <c r="J16" s="13">
        <f t="shared" si="1"/>
        <v>0.81412024000000016</v>
      </c>
      <c r="K16" s="14">
        <f t="shared" si="2"/>
        <v>0.80100216000000002</v>
      </c>
      <c r="L16" s="8">
        <f t="shared" si="3"/>
        <v>7485.5954044800001</v>
      </c>
      <c r="M16" s="8">
        <f t="shared" si="4"/>
        <v>9789.2632244159995</v>
      </c>
      <c r="N16" s="16">
        <f>EnemyInfoCasual!F253</f>
        <v>1220</v>
      </c>
      <c r="O16" s="16">
        <f>N16*PlayerInfo!$B$10</f>
        <v>1220</v>
      </c>
      <c r="P16" s="16">
        <f>N16*PlayerInfo!$B$10*1.2*EnemyInfoCasual!H253</f>
        <v>1464</v>
      </c>
      <c r="Q16" s="16">
        <f>N16*PlayerInfo!$B$10*1.2*1.5*EnemyInfoCasual!H253</f>
        <v>2196</v>
      </c>
      <c r="R16" s="16">
        <f t="shared" si="5"/>
        <v>1277.2207328000002</v>
      </c>
      <c r="S16" s="16">
        <f t="shared" si="6"/>
        <v>2073.88319232</v>
      </c>
      <c r="T16" s="16">
        <f>EnemyInfoCasual!G253</f>
        <v>1100</v>
      </c>
      <c r="U16" s="16">
        <f>T16*PlayerInfo!$B$11</f>
        <v>1100</v>
      </c>
      <c r="V16" s="16">
        <f>T16*PlayerInfo!$B$11*1.2*EnemyInfoCasual!H253</f>
        <v>1320</v>
      </c>
      <c r="W16" s="16">
        <f>T16*PlayerInfo!$B$11*1.2*1.5*EnemyInfoCasual!H253</f>
        <v>1980</v>
      </c>
      <c r="X16" s="16">
        <f t="shared" si="7"/>
        <v>1151.5924640000001</v>
      </c>
      <c r="Y16" s="16">
        <f t="shared" si="8"/>
        <v>1869.8946816</v>
      </c>
    </row>
    <row r="17" spans="1:26">
      <c r="A17" s="4" t="s">
        <v>135</v>
      </c>
      <c r="B17" s="8">
        <f>EnemyInfoCasual!E254</f>
        <v>4170</v>
      </c>
      <c r="C17" s="8">
        <f>(B17+(IF(EnemyInfoCasual!I254=1,PlayerInfo!$B$5,0)))*(PlayerInfo!$B$1)*(EnemyInfoCasual!L254+1)</f>
        <v>7505.9999999999991</v>
      </c>
      <c r="D17" s="8">
        <f>(B17+(IF(EnemyInfoCasual!I254=1,PlayerInfo!$B$5,0))+PlayerInfo!$B$6)*(PlayerInfo!$B$1)*(EnemyInfoCasual!L254+1)*EnemyInfoCasual!H254</f>
        <v>7505.9999999999991</v>
      </c>
      <c r="E17" s="8">
        <f>(B17+(IF(EnemyInfoCasual!I254=1,PlayerInfo!$B$5,0))+PlayerInfo!$B$6+PlayerInfo!$B$7)*(PlayerInfo!$B$1)*(EnemyInfoCasual!L254+1)*1.2*EnemyInfoCasual!H254</f>
        <v>9007.1999999999989</v>
      </c>
      <c r="F17" s="13">
        <f t="shared" si="0"/>
        <v>8.3333333333333329E-2</v>
      </c>
      <c r="G17" s="13">
        <f>MIN((($B$4+(IF(EnemyInfoCasual!$C254=1,0.05,0))-($B$4*(IF(EnemyInfoCasual!$C254=1,0.05,0))))*PlayerInfo!$B$3)*EnemyInfoCasual!H254,1)</f>
        <v>0.17599999999999999</v>
      </c>
      <c r="H17" s="13">
        <f>MIN((($B$5+(IF(EnemyInfoCasual!$C254=1,0.005,0))-($B$5*(IF(EnemyInfoCasual!$C254=1,0.005,0))))*PlayerInfo!$B$4)*EnemyInfoCasual!H254,1)</f>
        <v>1.1990000000000001E-2</v>
      </c>
      <c r="I17" s="13">
        <f>MIN((($B$6+(IF(EnemyInfoCasual!$C254=1,0.005,0))-($B$6*(IF(EnemyInfoCasual!$C254=1,0.005,0))))*PlayerInfo!$B$4)*EnemyInfoCasual!H254,1)</f>
        <v>2.7909999999999997E-2</v>
      </c>
      <c r="J17" s="13">
        <f t="shared" si="1"/>
        <v>0.81412024000000016</v>
      </c>
      <c r="K17" s="14">
        <f t="shared" si="2"/>
        <v>0.80100216000000002</v>
      </c>
      <c r="L17" s="8">
        <f t="shared" si="3"/>
        <v>7539.8388494400006</v>
      </c>
      <c r="M17" s="8">
        <f t="shared" si="4"/>
        <v>9860.1999144479978</v>
      </c>
      <c r="N17" s="16">
        <f>EnemyInfoCasual!F254</f>
        <v>1230</v>
      </c>
      <c r="O17" s="16">
        <f>N17*PlayerInfo!$B$10</f>
        <v>1230</v>
      </c>
      <c r="P17" s="16">
        <f>N17*PlayerInfo!$B$10*1.2*EnemyInfoCasual!H254</f>
        <v>1476</v>
      </c>
      <c r="Q17" s="16">
        <f>N17*PlayerInfo!$B$10*1.2*1.5*EnemyInfoCasual!H254</f>
        <v>2214</v>
      </c>
      <c r="R17" s="16">
        <f t="shared" si="5"/>
        <v>1287.6897552000003</v>
      </c>
      <c r="S17" s="16">
        <f t="shared" si="6"/>
        <v>2090.8822348799999</v>
      </c>
      <c r="T17" s="16">
        <f>EnemyInfoCasual!G254</f>
        <v>1100</v>
      </c>
      <c r="U17" s="16">
        <f>T17*PlayerInfo!$B$11</f>
        <v>1100</v>
      </c>
      <c r="V17" s="16">
        <f>T17*PlayerInfo!$B$11*1.2*EnemyInfoCasual!H254</f>
        <v>1320</v>
      </c>
      <c r="W17" s="16">
        <f>T17*PlayerInfo!$B$11*1.2*1.5*EnemyInfoCasual!H254</f>
        <v>1980</v>
      </c>
      <c r="X17" s="16">
        <f t="shared" si="7"/>
        <v>1151.5924640000001</v>
      </c>
      <c r="Y17" s="16">
        <f t="shared" si="8"/>
        <v>1869.8946816</v>
      </c>
    </row>
    <row r="18" spans="1:26">
      <c r="A18" s="4" t="s">
        <v>136</v>
      </c>
      <c r="B18" s="8">
        <f>EnemyInfoCasual!E255</f>
        <v>4190</v>
      </c>
      <c r="C18" s="8">
        <f>(B18+(IF(EnemyInfoCasual!I255=1,PlayerInfo!$B$5,0)))*(PlayerInfo!$B$1)*(EnemyInfoCasual!L255+1)</f>
        <v>7541.9999999999991</v>
      </c>
      <c r="D18" s="8">
        <f>(B18+(IF(EnemyInfoCasual!I255=1,PlayerInfo!$B$5,0))+PlayerInfo!$B$6)*(PlayerInfo!$B$1)*(EnemyInfoCasual!L255+1)*EnemyInfoCasual!H255</f>
        <v>7541.9999999999991</v>
      </c>
      <c r="E18" s="8">
        <f>(B18+(IF(EnemyInfoCasual!I255=1,PlayerInfo!$B$5,0))+PlayerInfo!$B$6+PlayerInfo!$B$7)*(PlayerInfo!$B$1)*(EnemyInfoCasual!L255+1)*1.2*EnemyInfoCasual!H255</f>
        <v>9050.3999999999978</v>
      </c>
      <c r="F18" s="13">
        <f t="shared" si="0"/>
        <v>8.3333333333333329E-2</v>
      </c>
      <c r="G18" s="13">
        <f>MIN((($B$4+(IF(EnemyInfoCasual!$C255=1,0.05,0))-($B$4*(IF(EnemyInfoCasual!$C255=1,0.05,0))))*PlayerInfo!$B$3)*EnemyInfoCasual!H255,1)</f>
        <v>0.17599999999999999</v>
      </c>
      <c r="H18" s="13">
        <f>MIN((($B$5+(IF(EnemyInfoCasual!$C255=1,0.005,0))-($B$5*(IF(EnemyInfoCasual!$C255=1,0.005,0))))*PlayerInfo!$B$4)*EnemyInfoCasual!H255,1)</f>
        <v>1.1990000000000001E-2</v>
      </c>
      <c r="I18" s="13">
        <f>MIN((($B$6+(IF(EnemyInfoCasual!$C255=1,0.005,0))-($B$6*(IF(EnemyInfoCasual!$C255=1,0.005,0))))*PlayerInfo!$B$4)*EnemyInfoCasual!H255,1)</f>
        <v>2.7909999999999997E-2</v>
      </c>
      <c r="J18" s="13">
        <f t="shared" si="1"/>
        <v>0.81412024000000016</v>
      </c>
      <c r="K18" s="14">
        <f t="shared" si="2"/>
        <v>0.80100216000000002</v>
      </c>
      <c r="L18" s="8">
        <f t="shared" si="3"/>
        <v>7576.0011460800006</v>
      </c>
      <c r="M18" s="8">
        <f t="shared" si="4"/>
        <v>9907.4910411359979</v>
      </c>
      <c r="N18" s="16">
        <f>EnemyInfoCasual!F255</f>
        <v>1230</v>
      </c>
      <c r="O18" s="16">
        <f>N18*PlayerInfo!$B$10</f>
        <v>1230</v>
      </c>
      <c r="P18" s="16">
        <f>N18*PlayerInfo!$B$10*1.2*EnemyInfoCasual!H255</f>
        <v>1476</v>
      </c>
      <c r="Q18" s="16">
        <f>N18*PlayerInfo!$B$10*1.2*1.5*EnemyInfoCasual!H255</f>
        <v>2214</v>
      </c>
      <c r="R18" s="16">
        <f t="shared" si="5"/>
        <v>1287.6897552000003</v>
      </c>
      <c r="S18" s="16">
        <f t="shared" si="6"/>
        <v>2090.8822348799999</v>
      </c>
      <c r="T18" s="16">
        <f>EnemyInfoCasual!G255</f>
        <v>1100</v>
      </c>
      <c r="U18" s="16">
        <f>T18*PlayerInfo!$B$11</f>
        <v>1100</v>
      </c>
      <c r="V18" s="16">
        <f>T18*PlayerInfo!$B$11*1.2*EnemyInfoCasual!H255</f>
        <v>1320</v>
      </c>
      <c r="W18" s="16">
        <f>T18*PlayerInfo!$B$11*1.2*1.5*EnemyInfoCasual!H255</f>
        <v>1980</v>
      </c>
      <c r="X18" s="16">
        <f t="shared" si="7"/>
        <v>1151.5924640000001</v>
      </c>
      <c r="Y18" s="16">
        <f t="shared" si="8"/>
        <v>1869.8946816</v>
      </c>
    </row>
    <row r="19" spans="1:26">
      <c r="A19" s="4" t="s">
        <v>137</v>
      </c>
      <c r="B19" s="8">
        <f>EnemyInfoCasual!E256</f>
        <v>4220</v>
      </c>
      <c r="C19" s="8">
        <f>(B19+(IF(EnemyInfoCasual!I256=1,PlayerInfo!$B$5,0)))*(PlayerInfo!$B$1)*(EnemyInfoCasual!L256+1)</f>
        <v>7595.9999999999991</v>
      </c>
      <c r="D19" s="8">
        <f>(B19+(IF(EnemyInfoCasual!I256=1,PlayerInfo!$B$5,0))+PlayerInfo!$B$6)*(PlayerInfo!$B$1)*(EnemyInfoCasual!L256+1)*EnemyInfoCasual!H256</f>
        <v>7595.9999999999991</v>
      </c>
      <c r="E19" s="8">
        <f>(B19+(IF(EnemyInfoCasual!I256=1,PlayerInfo!$B$5,0))+PlayerInfo!$B$6+PlayerInfo!$B$7)*(PlayerInfo!$B$1)*(EnemyInfoCasual!L256+1)*1.2*EnemyInfoCasual!H256</f>
        <v>9115.1999999999989</v>
      </c>
      <c r="F19" s="13">
        <f t="shared" si="0"/>
        <v>8.3333333333333329E-2</v>
      </c>
      <c r="G19" s="13">
        <f>MIN((($B$4+(IF(EnemyInfoCasual!$C256=1,0.05,0))-($B$4*(IF(EnemyInfoCasual!$C256=1,0.05,0))))*PlayerInfo!$B$3)*EnemyInfoCasual!H256,1)</f>
        <v>0.17599999999999999</v>
      </c>
      <c r="H19" s="13">
        <f>MIN((($B$5+(IF(EnemyInfoCasual!$C256=1,0.005,0))-($B$5*(IF(EnemyInfoCasual!$C256=1,0.005,0))))*PlayerInfo!$B$4)*EnemyInfoCasual!H256,1)</f>
        <v>1.1990000000000001E-2</v>
      </c>
      <c r="I19" s="13">
        <f>MIN((($B$6+(IF(EnemyInfoCasual!$C256=1,0.005,0))-($B$6*(IF(EnemyInfoCasual!$C256=1,0.005,0))))*PlayerInfo!$B$4)*EnemyInfoCasual!H256,1)</f>
        <v>2.7909999999999997E-2</v>
      </c>
      <c r="J19" s="13">
        <f t="shared" si="1"/>
        <v>0.81412024000000016</v>
      </c>
      <c r="K19" s="14">
        <f t="shared" si="2"/>
        <v>0.80100216000000002</v>
      </c>
      <c r="L19" s="8">
        <f t="shared" si="3"/>
        <v>7630.2445910400002</v>
      </c>
      <c r="M19" s="8">
        <f t="shared" si="4"/>
        <v>9978.4277311679998</v>
      </c>
      <c r="N19" s="16">
        <f>EnemyInfoCasual!F256</f>
        <v>1240</v>
      </c>
      <c r="O19" s="16">
        <f>N19*PlayerInfo!$B$10</f>
        <v>1240</v>
      </c>
      <c r="P19" s="16">
        <f>N19*PlayerInfo!$B$10*1.2*EnemyInfoCasual!H256</f>
        <v>1488</v>
      </c>
      <c r="Q19" s="16">
        <f>N19*PlayerInfo!$B$10*1.2*1.5*EnemyInfoCasual!H256</f>
        <v>2232</v>
      </c>
      <c r="R19" s="16">
        <f t="shared" si="5"/>
        <v>1298.1587776000003</v>
      </c>
      <c r="S19" s="16">
        <f t="shared" si="6"/>
        <v>2107.8812774400003</v>
      </c>
      <c r="T19" s="16">
        <f>EnemyInfoCasual!G256</f>
        <v>1100</v>
      </c>
      <c r="U19" s="16">
        <f>T19*PlayerInfo!$B$11</f>
        <v>1100</v>
      </c>
      <c r="V19" s="16">
        <f>T19*PlayerInfo!$B$11*1.2*EnemyInfoCasual!H256</f>
        <v>1320</v>
      </c>
      <c r="W19" s="16">
        <f>T19*PlayerInfo!$B$11*1.2*1.5*EnemyInfoCasual!H256</f>
        <v>1980</v>
      </c>
      <c r="X19" s="16">
        <f t="shared" si="7"/>
        <v>1151.5924640000001</v>
      </c>
      <c r="Y19" s="16">
        <f t="shared" si="8"/>
        <v>1869.8946816</v>
      </c>
    </row>
    <row r="20" spans="1:26">
      <c r="A20" s="4" t="s">
        <v>138</v>
      </c>
      <c r="B20" s="8">
        <f>EnemyInfoCasual!E257</f>
        <v>4240</v>
      </c>
      <c r="C20" s="8">
        <f>(B20+(IF(EnemyInfoCasual!I257=1,PlayerInfo!$B$5,0)))*(PlayerInfo!$B$1)*(EnemyInfoCasual!L257+1)</f>
        <v>7631.9999999999991</v>
      </c>
      <c r="D20" s="8">
        <f>(B20+(IF(EnemyInfoCasual!I257=1,PlayerInfo!$B$5,0))+PlayerInfo!$B$6)*(PlayerInfo!$B$1)*(EnemyInfoCasual!L257+1)*EnemyInfoCasual!H257</f>
        <v>7631.9999999999991</v>
      </c>
      <c r="E20" s="8">
        <f>(B20+(IF(EnemyInfoCasual!I257=1,PlayerInfo!$B$5,0))+PlayerInfo!$B$6+PlayerInfo!$B$7)*(PlayerInfo!$B$1)*(EnemyInfoCasual!L257+1)*1.2*EnemyInfoCasual!H257</f>
        <v>9158.3999999999978</v>
      </c>
      <c r="F20" s="13">
        <f t="shared" si="0"/>
        <v>8.3333333333333329E-2</v>
      </c>
      <c r="G20" s="13">
        <f>MIN((($B$4+(IF(EnemyInfoCasual!$C257=1,0.05,0))-($B$4*(IF(EnemyInfoCasual!$C257=1,0.05,0))))*PlayerInfo!$B$3)*EnemyInfoCasual!H257,1)</f>
        <v>0.17599999999999999</v>
      </c>
      <c r="H20" s="13">
        <f>MIN((($B$5+(IF(EnemyInfoCasual!$C257=1,0.005,0))-($B$5*(IF(EnemyInfoCasual!$C257=1,0.005,0))))*PlayerInfo!$B$4)*EnemyInfoCasual!H257,1)</f>
        <v>1.1990000000000001E-2</v>
      </c>
      <c r="I20" s="13">
        <f>MIN((($B$6+(IF(EnemyInfoCasual!$C257=1,0.005,0))-($B$6*(IF(EnemyInfoCasual!$C257=1,0.005,0))))*PlayerInfo!$B$4)*EnemyInfoCasual!H257,1)</f>
        <v>2.7909999999999997E-2</v>
      </c>
      <c r="J20" s="13">
        <f t="shared" si="1"/>
        <v>0.81412024000000016</v>
      </c>
      <c r="K20" s="14">
        <f t="shared" si="2"/>
        <v>0.80100216000000002</v>
      </c>
      <c r="L20" s="8">
        <f t="shared" si="3"/>
        <v>7666.4068876800002</v>
      </c>
      <c r="M20" s="8">
        <f t="shared" si="4"/>
        <v>10025.718857856</v>
      </c>
      <c r="N20" s="16">
        <f>EnemyInfoCasual!F257</f>
        <v>1250</v>
      </c>
      <c r="O20" s="16">
        <f>N20*PlayerInfo!$B$10</f>
        <v>1250</v>
      </c>
      <c r="P20" s="16">
        <f>N20*PlayerInfo!$B$10*1.2*EnemyInfoCasual!H257</f>
        <v>1500</v>
      </c>
      <c r="Q20" s="16">
        <f>N20*PlayerInfo!$B$10*1.2*1.5*EnemyInfoCasual!H257</f>
        <v>2250</v>
      </c>
      <c r="R20" s="16">
        <f t="shared" si="5"/>
        <v>1308.6278000000002</v>
      </c>
      <c r="S20" s="16">
        <f t="shared" si="6"/>
        <v>2124.8803199999998</v>
      </c>
      <c r="T20" s="16">
        <f>EnemyInfoCasual!G257</f>
        <v>1100</v>
      </c>
      <c r="U20" s="16">
        <f>T20*PlayerInfo!$B$11</f>
        <v>1100</v>
      </c>
      <c r="V20" s="16">
        <f>T20*PlayerInfo!$B$11*1.2*EnemyInfoCasual!H257</f>
        <v>1320</v>
      </c>
      <c r="W20" s="16">
        <f>T20*PlayerInfo!$B$11*1.2*1.5*EnemyInfoCasual!H257</f>
        <v>1980</v>
      </c>
      <c r="X20" s="16">
        <f t="shared" si="7"/>
        <v>1151.5924640000001</v>
      </c>
      <c r="Y20" s="16">
        <f t="shared" si="8"/>
        <v>1869.8946816</v>
      </c>
    </row>
    <row r="21" spans="1:26">
      <c r="A21" s="4" t="s">
        <v>139</v>
      </c>
      <c r="B21" s="8">
        <f>EnemyInfoCasual!E258</f>
        <v>4260</v>
      </c>
      <c r="C21" s="8">
        <f>(B21+(IF(EnemyInfoCasual!I258=1,PlayerInfo!$B$5,0)))*(PlayerInfo!$B$1)*(EnemyInfoCasual!L258+1)</f>
        <v>7667.9999999999991</v>
      </c>
      <c r="D21" s="8">
        <f>(B21+(IF(EnemyInfoCasual!I258=1,PlayerInfo!$B$5,0))+PlayerInfo!$B$6)*(PlayerInfo!$B$1)*(EnemyInfoCasual!L258+1)*EnemyInfoCasual!H258</f>
        <v>7667.9999999999991</v>
      </c>
      <c r="E21" s="8">
        <f>(B21+(IF(EnemyInfoCasual!I258=1,PlayerInfo!$B$5,0))+PlayerInfo!$B$6+PlayerInfo!$B$7)*(PlayerInfo!$B$1)*(EnemyInfoCasual!L258+1)*1.2*EnemyInfoCasual!H258</f>
        <v>9201.5999999999985</v>
      </c>
      <c r="F21" s="13">
        <f t="shared" si="0"/>
        <v>8.3333333333333329E-2</v>
      </c>
      <c r="G21" s="13">
        <f>MIN((($B$4+(IF(EnemyInfoCasual!$C258=1,0.05,0))-($B$4*(IF(EnemyInfoCasual!$C258=1,0.05,0))))*PlayerInfo!$B$3)*EnemyInfoCasual!H258,1)</f>
        <v>0.17599999999999999</v>
      </c>
      <c r="H21" s="13">
        <f>MIN((($B$5+(IF(EnemyInfoCasual!$C258=1,0.005,0))-($B$5*(IF(EnemyInfoCasual!$C258=1,0.005,0))))*PlayerInfo!$B$4)*EnemyInfoCasual!H258,1)</f>
        <v>1.1990000000000001E-2</v>
      </c>
      <c r="I21" s="13">
        <f>MIN((($B$6+(IF(EnemyInfoCasual!$C258=1,0.005,0))-($B$6*(IF(EnemyInfoCasual!$C258=1,0.005,0))))*PlayerInfo!$B$4)*EnemyInfoCasual!H258,1)</f>
        <v>2.7909999999999997E-2</v>
      </c>
      <c r="J21" s="13">
        <f t="shared" si="1"/>
        <v>0.81412024000000016</v>
      </c>
      <c r="K21" s="14">
        <f t="shared" si="2"/>
        <v>0.80100216000000002</v>
      </c>
      <c r="L21" s="8">
        <f t="shared" si="3"/>
        <v>7702.5691843200002</v>
      </c>
      <c r="M21" s="8">
        <f t="shared" si="4"/>
        <v>10073.009984544</v>
      </c>
      <c r="N21" s="16">
        <f>EnemyInfoCasual!F258</f>
        <v>1260</v>
      </c>
      <c r="O21" s="16">
        <f>N21*PlayerInfo!$B$10</f>
        <v>1260</v>
      </c>
      <c r="P21" s="16">
        <f>N21*PlayerInfo!$B$10*1.2*EnemyInfoCasual!H258</f>
        <v>1512</v>
      </c>
      <c r="Q21" s="16">
        <f>N21*PlayerInfo!$B$10*1.2*1.5*EnemyInfoCasual!H258</f>
        <v>2268</v>
      </c>
      <c r="R21" s="16">
        <f t="shared" si="5"/>
        <v>1319.0968224000001</v>
      </c>
      <c r="S21" s="16">
        <f t="shared" si="6"/>
        <v>2141.8793625600006</v>
      </c>
      <c r="T21" s="16">
        <f>EnemyInfoCasual!G258</f>
        <v>1100</v>
      </c>
      <c r="U21" s="16">
        <f>T21*PlayerInfo!$B$11</f>
        <v>1100</v>
      </c>
      <c r="V21" s="16">
        <f>T21*PlayerInfo!$B$11*1.2*EnemyInfoCasual!H258</f>
        <v>1320</v>
      </c>
      <c r="W21" s="16">
        <f>T21*PlayerInfo!$B$11*1.2*1.5*EnemyInfoCasual!H258</f>
        <v>1980</v>
      </c>
      <c r="X21" s="16">
        <f t="shared" si="7"/>
        <v>1151.5924640000001</v>
      </c>
      <c r="Y21" s="16">
        <f t="shared" si="8"/>
        <v>1869.8946816</v>
      </c>
    </row>
    <row r="22" spans="1:26">
      <c r="A22" s="4" t="s">
        <v>140</v>
      </c>
      <c r="B22" s="8">
        <f>EnemyInfoCasual!E259</f>
        <v>2570</v>
      </c>
      <c r="C22" s="8">
        <f>(B22+(IF(EnemyInfoCasual!I259=1,PlayerInfo!$B$5,0)))*(PlayerInfo!$B$1)*(EnemyInfoCasual!L259+1)</f>
        <v>4625.9999999999991</v>
      </c>
      <c r="D22" s="8">
        <f>(B22+(IF(EnemyInfoCasual!I259=1,PlayerInfo!$B$5,0))+PlayerInfo!$B$6)*(PlayerInfo!$B$1)*(EnemyInfoCasual!L259+1)*EnemyInfoCasual!H259</f>
        <v>0</v>
      </c>
      <c r="E22" s="8">
        <f>(B22+(IF(EnemyInfoCasual!I259=1,PlayerInfo!$B$5,0))+PlayerInfo!$B$6+PlayerInfo!$B$7)*(PlayerInfo!$B$1)*(EnemyInfoCasual!L259+1)*1.2*EnemyInfoCasual!H259</f>
        <v>0</v>
      </c>
      <c r="F22" s="13">
        <f t="shared" si="0"/>
        <v>8.3333333333333329E-2</v>
      </c>
      <c r="G22" s="13">
        <f>MIN((($B$4+(IF(EnemyInfoCasual!$C259=1,0.05,0))-($B$4*(IF(EnemyInfoCasual!$C259=1,0.05,0))))*PlayerInfo!$B$3)*EnemyInfoCasual!H259,1)</f>
        <v>0</v>
      </c>
      <c r="H22" s="13">
        <f>MIN((($B$5+(IF(EnemyInfoCasual!$C259=1,0.005,0))-($B$5*(IF(EnemyInfoCasual!$C259=1,0.005,0))))*PlayerInfo!$B$4)*EnemyInfoCasual!H259,1)</f>
        <v>0</v>
      </c>
      <c r="I22" s="13">
        <f>MIN((($B$6+(IF(EnemyInfoCasual!$C259=1,0.005,0))-($B$6*(IF(EnemyInfoCasual!$C259=1,0.005,0))))*PlayerInfo!$B$4)*EnemyInfoCasual!H259,1)</f>
        <v>0</v>
      </c>
      <c r="J22" s="13">
        <f t="shared" si="1"/>
        <v>1</v>
      </c>
      <c r="K22" s="14">
        <f t="shared" si="2"/>
        <v>1</v>
      </c>
      <c r="L22" s="8">
        <f>(J22*C22)+L24</f>
        <v>30482.042097599999</v>
      </c>
      <c r="M22" s="8">
        <f>((K22*C22)*1.3)+M24</f>
        <v>39826.955581919989</v>
      </c>
      <c r="N22" s="16">
        <f>EnemyInfoCasual!F259</f>
        <v>760</v>
      </c>
      <c r="O22" s="16">
        <f>N22*PlayerInfo!$B$10</f>
        <v>760</v>
      </c>
      <c r="P22" s="16">
        <f>N22*PlayerInfo!$B$10*1.2*EnemyInfoCasual!H259</f>
        <v>0</v>
      </c>
      <c r="Q22" s="16">
        <f>N22*PlayerInfo!$B$10*1.2*1.5*EnemyInfoCasual!H259</f>
        <v>0</v>
      </c>
      <c r="R22" s="16">
        <f>(J22*O22)+(G22*P22)+(H22*Q22)+R24</f>
        <v>6674.9976560000005</v>
      </c>
      <c r="S22" s="16">
        <f>((K22*O22)+(G22*P22)+(I22*Q22))*1.6+S24</f>
        <v>10820.459046399999</v>
      </c>
      <c r="T22" s="16">
        <f>EnemyInfoCasual!G259</f>
        <v>1100</v>
      </c>
      <c r="U22" s="16">
        <f>T22*PlayerInfo!$B$11</f>
        <v>1100</v>
      </c>
      <c r="V22" s="16">
        <f>T22*PlayerInfo!$B$11*1.2*EnemyInfoCasual!H259</f>
        <v>0</v>
      </c>
      <c r="W22" s="16">
        <f>T22*PlayerInfo!$B$11*1.2*1.5*EnemyInfoCasual!H259</f>
        <v>0</v>
      </c>
      <c r="X22" s="16">
        <f>(J22*U22)+(G22*V22)+(H22*W22)+X24</f>
        <v>6543.8916480000007</v>
      </c>
      <c r="Y22" s="16">
        <f>((K22*U22)+(G22*V22)+(I22*W22))*1.6+Y24</f>
        <v>10599.502131200001</v>
      </c>
      <c r="Z22" t="s">
        <v>647</v>
      </c>
    </row>
    <row r="23" spans="1:26">
      <c r="A23" s="4" t="s">
        <v>148</v>
      </c>
      <c r="B23" s="8">
        <f>EnemyInfoCasual!E260</f>
        <v>13600</v>
      </c>
      <c r="C23" s="8">
        <f>(B23+(IF(EnemyInfoCasual!I260=1,PlayerInfo!$B$5,0)))*(PlayerInfo!$B$1)*(EnemyInfoCasual!L260+1)</f>
        <v>24479.999999999996</v>
      </c>
      <c r="D23" s="8">
        <f>(B23+(IF(EnemyInfoCasual!I260=1,PlayerInfo!$B$5,0))+PlayerInfo!$B$6)*(PlayerInfo!$B$1)*(EnemyInfoCasual!L260+1)*EnemyInfoCasual!H260</f>
        <v>24479.999999999996</v>
      </c>
      <c r="E23" s="8">
        <f>(B23+(IF(EnemyInfoCasual!I260=1,PlayerInfo!$B$5,0))+PlayerInfo!$B$6+PlayerInfo!$B$7)*(PlayerInfo!$B$1)*(EnemyInfoCasual!L260+1)*1.2*EnemyInfoCasual!H260</f>
        <v>29375.999999999996</v>
      </c>
      <c r="F23" s="13">
        <f t="shared" si="0"/>
        <v>8.3333333333333329E-2</v>
      </c>
      <c r="G23" s="13">
        <f>MIN((($B$4+(IF(EnemyInfoCasual!$C260=1,0.05,0))-($B$4*(IF(EnemyInfoCasual!$C260=1,0.05,0))))*PlayerInfo!$B$3)*EnemyInfoCasual!H260,1)</f>
        <v>0.17599999999999999</v>
      </c>
      <c r="H23" s="13">
        <f>MIN((($B$5+(IF(EnemyInfoCasual!$C260=1,0.005,0))-($B$5*(IF(EnemyInfoCasual!$C260=1,0.005,0))))*PlayerInfo!$B$4)*EnemyInfoCasual!H260,1)</f>
        <v>1.1990000000000001E-2</v>
      </c>
      <c r="I23" s="13">
        <f>MIN((($B$6+(IF(EnemyInfoCasual!$C260=1,0.005,0))-($B$6*(IF(EnemyInfoCasual!$C260=1,0.005,0))))*PlayerInfo!$B$4)*EnemyInfoCasual!H260,1)</f>
        <v>2.7909999999999997E-2</v>
      </c>
      <c r="J23" s="13">
        <f t="shared" si="1"/>
        <v>0.81412024000000016</v>
      </c>
      <c r="K23" s="14">
        <f t="shared" si="2"/>
        <v>0.80100216000000002</v>
      </c>
      <c r="L23" s="8">
        <f t="shared" si="3"/>
        <v>24590.361715200001</v>
      </c>
      <c r="M23" s="8">
        <f t="shared" si="4"/>
        <v>32157.966147839998</v>
      </c>
      <c r="N23" s="16">
        <f>EnemyInfoCasual!F260</f>
        <v>5380</v>
      </c>
      <c r="O23" s="16">
        <f>N23*PlayerInfo!$B$10</f>
        <v>5380</v>
      </c>
      <c r="P23" s="16">
        <f>N23*PlayerInfo!$B$10*1.2*EnemyInfoCasual!H260</f>
        <v>6456</v>
      </c>
      <c r="Q23" s="16">
        <f>N23*PlayerInfo!$B$10*1.2*1.5*EnemyInfoCasual!H260</f>
        <v>9684</v>
      </c>
      <c r="R23" s="16">
        <f t="shared" si="5"/>
        <v>5632.3340512000013</v>
      </c>
      <c r="S23" s="16">
        <f t="shared" si="6"/>
        <v>9145.484897280001</v>
      </c>
      <c r="T23" s="16">
        <f>EnemyInfoCasual!G260</f>
        <v>4800</v>
      </c>
      <c r="U23" s="16">
        <f>T23*PlayerInfo!$B$11</f>
        <v>4800</v>
      </c>
      <c r="V23" s="16">
        <f>T23*PlayerInfo!$B$11*1.2*EnemyInfoCasual!H260</f>
        <v>5760</v>
      </c>
      <c r="W23" s="16">
        <f>T23*PlayerInfo!$B$11*1.2*1.5*EnemyInfoCasual!H260</f>
        <v>8640</v>
      </c>
      <c r="X23" s="16">
        <f t="shared" si="7"/>
        <v>5025.1307520000009</v>
      </c>
      <c r="Y23" s="16">
        <f t="shared" si="8"/>
        <v>8159.5404287999991</v>
      </c>
    </row>
    <row r="24" spans="1:26">
      <c r="A24" s="4" t="s">
        <v>154</v>
      </c>
      <c r="B24" s="8">
        <f>EnemyInfoCasual!E261</f>
        <v>14300</v>
      </c>
      <c r="C24" s="8">
        <f>(B24+(IF(EnemyInfoCasual!I261=1,PlayerInfo!$B$5,0)))*(PlayerInfo!$B$1)*(EnemyInfoCasual!L261+1)</f>
        <v>25739.999999999996</v>
      </c>
      <c r="D24" s="8">
        <f>(B24+(IF(EnemyInfoCasual!I261=1,PlayerInfo!$B$5,0))+PlayerInfo!$B$6)*(PlayerInfo!$B$1)*(EnemyInfoCasual!L261+1)*EnemyInfoCasual!H261</f>
        <v>25739.999999999996</v>
      </c>
      <c r="E24" s="8">
        <f>(B24+(IF(EnemyInfoCasual!I261=1,PlayerInfo!$B$5,0))+PlayerInfo!$B$6+PlayerInfo!$B$7)*(PlayerInfo!$B$1)*(EnemyInfoCasual!L261+1)*1.2*EnemyInfoCasual!H261</f>
        <v>30887.999999999993</v>
      </c>
      <c r="F24" s="13">
        <f t="shared" si="0"/>
        <v>8.3333333333333329E-2</v>
      </c>
      <c r="G24" s="13">
        <f>MIN((($B$4+(IF(EnemyInfoCasual!$C261=1,0.05,0))-($B$4*(IF(EnemyInfoCasual!$C261=1,0.05,0))))*PlayerInfo!$B$3)*EnemyInfoCasual!H261,1)</f>
        <v>0.17599999999999999</v>
      </c>
      <c r="H24" s="13">
        <f>MIN((($B$5+(IF(EnemyInfoCasual!$C261=1,0.005,0))-($B$5*(IF(EnemyInfoCasual!$C261=1,0.005,0))))*PlayerInfo!$B$4)*EnemyInfoCasual!H261,1)</f>
        <v>1.1990000000000001E-2</v>
      </c>
      <c r="I24" s="13">
        <f>MIN((($B$6+(IF(EnemyInfoCasual!$C261=1,0.005,0))-($B$6*(IF(EnemyInfoCasual!$C261=1,0.005,0))))*PlayerInfo!$B$4)*EnemyInfoCasual!H261,1)</f>
        <v>2.7909999999999997E-2</v>
      </c>
      <c r="J24" s="13">
        <f t="shared" si="1"/>
        <v>0.81412024000000016</v>
      </c>
      <c r="K24" s="14">
        <f t="shared" si="2"/>
        <v>0.80100216000000002</v>
      </c>
      <c r="L24" s="8">
        <f t="shared" si="3"/>
        <v>25856.042097599999</v>
      </c>
      <c r="M24" s="8">
        <f t="shared" si="4"/>
        <v>33813.155581919993</v>
      </c>
      <c r="N24" s="16">
        <f>EnemyInfoCasual!F261</f>
        <v>5650</v>
      </c>
      <c r="O24" s="16">
        <f>N24*PlayerInfo!$B$10</f>
        <v>5650</v>
      </c>
      <c r="P24" s="16">
        <f>N24*PlayerInfo!$B$10*1.2*EnemyInfoCasual!H261</f>
        <v>6780</v>
      </c>
      <c r="Q24" s="16">
        <f>N24*PlayerInfo!$B$10*1.2*1.5*EnemyInfoCasual!H261</f>
        <v>10170</v>
      </c>
      <c r="R24" s="16">
        <f t="shared" si="5"/>
        <v>5914.9976560000005</v>
      </c>
      <c r="S24" s="16">
        <f t="shared" si="6"/>
        <v>9604.4590463999994</v>
      </c>
      <c r="T24" s="16">
        <f>EnemyInfoCasual!G261</f>
        <v>5200</v>
      </c>
      <c r="U24" s="16">
        <f>T24*PlayerInfo!$B$11</f>
        <v>5200</v>
      </c>
      <c r="V24" s="16">
        <f>T24*PlayerInfo!$B$11*1.2*EnemyInfoCasual!H261</f>
        <v>6240</v>
      </c>
      <c r="W24" s="16">
        <f>T24*PlayerInfo!$B$11*1.2*1.5*EnemyInfoCasual!H261</f>
        <v>9360</v>
      </c>
      <c r="X24" s="16">
        <f t="shared" si="7"/>
        <v>5443.8916480000007</v>
      </c>
      <c r="Y24" s="16">
        <f t="shared" si="8"/>
        <v>8839.5021312000008</v>
      </c>
    </row>
    <row r="25" spans="1:26">
      <c r="F25" s="13"/>
      <c r="N25" s="16"/>
      <c r="O25" s="16"/>
      <c r="P25" s="16"/>
      <c r="Q25" s="16"/>
      <c r="R25" s="16"/>
      <c r="S25" s="16"/>
      <c r="T25" s="16"/>
      <c r="U25" s="16"/>
      <c r="V25" s="16"/>
      <c r="W25" s="16"/>
      <c r="X25" s="16"/>
      <c r="Y25" s="16"/>
    </row>
    <row r="26" spans="1:26"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6"/>
    </row>
    <row r="27" spans="1:26">
      <c r="A27" t="s">
        <v>686</v>
      </c>
      <c r="B27" t="s">
        <v>10</v>
      </c>
      <c r="C27" t="s">
        <v>671</v>
      </c>
      <c r="D27" t="s">
        <v>672</v>
      </c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</row>
    <row r="28" spans="1:26">
      <c r="A28" t="s">
        <v>598</v>
      </c>
      <c r="B28" s="17">
        <f>SUMPRODUCT(F$13:F24,L$13:L24)</f>
        <v>12395.902771559999</v>
      </c>
      <c r="C28" s="17">
        <f>SUMPRODUCT($F$13:$F24,R$13:R24)</f>
        <v>2481.6775077333336</v>
      </c>
      <c r="D28" s="17">
        <f>SUMPRODUCT($F$13:$F24,X$13:X24)</f>
        <v>2272.7130000000002</v>
      </c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</row>
    <row r="29" spans="1:26">
      <c r="A29" t="s">
        <v>599</v>
      </c>
      <c r="B29" s="17">
        <f>B28*1.25</f>
        <v>15494.878464449997</v>
      </c>
      <c r="C29" s="17">
        <f>C28*1.25</f>
        <v>3102.0968846666669</v>
      </c>
      <c r="D29" s="17">
        <f>D28*1.5</f>
        <v>3409.0695000000005</v>
      </c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</row>
    <row r="30" spans="1:26">
      <c r="A30" t="s">
        <v>600</v>
      </c>
      <c r="B30" s="17">
        <f>SUMPRODUCT(F$13:F24,M$13:M24)</f>
        <v>16207.715451251999</v>
      </c>
      <c r="C30" s="17">
        <f>SUMPRODUCT($F$13:$F24,S$13:S24)</f>
        <v>4028.1121646933329</v>
      </c>
      <c r="D30" s="17">
        <f>SUMPRODUCT($F$13:$F24,Y$13:Y24)</f>
        <v>3688.1338666666661</v>
      </c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</row>
    <row r="31" spans="1:26">
      <c r="A31" s="12" t="s">
        <v>601</v>
      </c>
      <c r="B31" s="17">
        <f>B30*1.25</f>
        <v>20259.644314065001</v>
      </c>
      <c r="C31" s="17">
        <f>C30*1.25</f>
        <v>5035.1402058666663</v>
      </c>
      <c r="D31" s="17">
        <f>D30*1.5</f>
        <v>5532.2007999999987</v>
      </c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</row>
    <row r="32" spans="1:26">
      <c r="A32" s="12"/>
      <c r="B32" s="17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</row>
    <row r="33" spans="1:25">
      <c r="A33" s="12" t="s">
        <v>687</v>
      </c>
      <c r="B33" s="17" t="s">
        <v>10</v>
      </c>
      <c r="C33" t="s">
        <v>671</v>
      </c>
      <c r="D33" t="s">
        <v>672</v>
      </c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</row>
    <row r="34" spans="1:25">
      <c r="A34" t="s">
        <v>598</v>
      </c>
      <c r="B34" s="17">
        <f>B28*$C$9</f>
        <v>20284204.535279997</v>
      </c>
      <c r="C34" s="17">
        <f t="shared" ref="C34:D37" si="9">C28*$C$9</f>
        <v>4060926.8308363641</v>
      </c>
      <c r="D34" s="17">
        <f t="shared" si="9"/>
        <v>3718984.9090909092</v>
      </c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</row>
    <row r="35" spans="1:25">
      <c r="A35" t="s">
        <v>599</v>
      </c>
      <c r="B35" s="17">
        <f>B29*$C$9</f>
        <v>25355255.669099994</v>
      </c>
      <c r="C35" s="17">
        <f t="shared" si="9"/>
        <v>5076158.5385454549</v>
      </c>
      <c r="D35" s="17">
        <f t="shared" si="9"/>
        <v>5578477.3636363642</v>
      </c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</row>
    <row r="36" spans="1:25">
      <c r="A36" t="s">
        <v>600</v>
      </c>
      <c r="B36" s="17">
        <f>B30*$C$10</f>
        <v>42434745.908732504</v>
      </c>
      <c r="C36" s="17">
        <f t="shared" si="9"/>
        <v>6591456.2694981806</v>
      </c>
      <c r="D36" s="17">
        <f t="shared" si="9"/>
        <v>6035128.1454545446</v>
      </c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</row>
    <row r="37" spans="1:25">
      <c r="A37" s="12" t="s">
        <v>601</v>
      </c>
      <c r="B37" s="17">
        <f>B31*$C$10</f>
        <v>53043432.385915637</v>
      </c>
      <c r="C37" s="17">
        <f t="shared" si="9"/>
        <v>8239320.3368727257</v>
      </c>
      <c r="D37" s="17">
        <f t="shared" si="9"/>
        <v>9052692.218181815</v>
      </c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</row>
    <row r="38" spans="1:25">
      <c r="A38" s="12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</row>
    <row r="39" spans="1:25">
      <c r="A39" s="4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9"/>
  <sheetViews>
    <sheetView topLeftCell="A9" workbookViewId="0">
      <pane xSplit="1" topLeftCell="W1" activePane="topRight" state="frozen"/>
      <selection activeCell="A2" sqref="A2"/>
      <selection pane="topRight" activeCell="Y12" sqref="Y12"/>
    </sheetView>
  </sheetViews>
  <sheetFormatPr baseColWidth="10" defaultRowHeight="15" x14ac:dyDescent="0"/>
  <cols>
    <col min="1" max="1" width="20.6640625" bestFit="1" customWidth="1"/>
    <col min="2" max="4" width="12.83203125" bestFit="1" customWidth="1"/>
    <col min="5" max="5" width="8.1640625" bestFit="1" customWidth="1"/>
    <col min="6" max="6" width="8.5" bestFit="1" customWidth="1"/>
    <col min="7" max="7" width="9.1640625" bestFit="1" customWidth="1"/>
    <col min="8" max="8" width="8.6640625" bestFit="1" customWidth="1"/>
    <col min="9" max="9" width="13.83203125" bestFit="1" customWidth="1"/>
    <col min="10" max="10" width="11.5" bestFit="1" customWidth="1"/>
    <col min="11" max="11" width="16.6640625" bestFit="1" customWidth="1"/>
    <col min="12" max="12" width="12.1640625" bestFit="1" customWidth="1"/>
    <col min="13" max="13" width="16.33203125" bestFit="1" customWidth="1"/>
    <col min="14" max="14" width="9.1640625" bestFit="1" customWidth="1"/>
    <col min="15" max="15" width="12.5" bestFit="1" customWidth="1"/>
    <col min="16" max="16" width="9" bestFit="1" customWidth="1"/>
    <col min="17" max="17" width="8.6640625" bestFit="1" customWidth="1"/>
    <col min="18" max="18" width="12.1640625" bestFit="1" customWidth="1"/>
    <col min="19" max="19" width="17.1640625" bestFit="1" customWidth="1"/>
    <col min="20" max="20" width="9.33203125" bestFit="1" customWidth="1"/>
    <col min="21" max="21" width="12.6640625" bestFit="1" customWidth="1"/>
    <col min="22" max="22" width="9.1640625" bestFit="1" customWidth="1"/>
    <col min="23" max="23" width="8.83203125" bestFit="1" customWidth="1"/>
    <col min="24" max="24" width="12.1640625" bestFit="1" customWidth="1"/>
    <col min="25" max="25" width="17.1640625" bestFit="1" customWidth="1"/>
    <col min="26" max="26" width="18.5" bestFit="1" customWidth="1"/>
  </cols>
  <sheetData>
    <row r="1" spans="1:26">
      <c r="B1" t="s">
        <v>580</v>
      </c>
      <c r="C1" t="s">
        <v>581</v>
      </c>
    </row>
    <row r="2" spans="1:26">
      <c r="A2" t="s">
        <v>571</v>
      </c>
      <c r="B2">
        <v>2.2000000000000002</v>
      </c>
      <c r="C2">
        <f>B2/PlayerInfo!B2</f>
        <v>2.2000000000000002</v>
      </c>
      <c r="E2" s="11"/>
    </row>
    <row r="3" spans="1:26">
      <c r="A3" t="s">
        <v>639</v>
      </c>
      <c r="B3">
        <f>B2/1.6</f>
        <v>1.375</v>
      </c>
      <c r="C3">
        <f>B2/(PlayerInfo!B2+PlayerInfo!B9)</f>
        <v>1.375</v>
      </c>
      <c r="E3" s="11"/>
    </row>
    <row r="4" spans="1:26">
      <c r="A4" t="s">
        <v>562</v>
      </c>
      <c r="B4" s="13">
        <v>0.04</v>
      </c>
      <c r="C4" s="13">
        <f>MIN(B4*PlayerInfo!B3,1)</f>
        <v>0.08</v>
      </c>
    </row>
    <row r="5" spans="1:26">
      <c r="A5" t="s">
        <v>563</v>
      </c>
      <c r="B5" s="13">
        <v>1E-3</v>
      </c>
      <c r="C5" s="13">
        <f>MIN(B5*PlayerInfo!B4,1)</f>
        <v>2E-3</v>
      </c>
    </row>
    <row r="6" spans="1:26">
      <c r="A6" t="s">
        <v>572</v>
      </c>
      <c r="B6" s="13">
        <v>8.9999999999999993E-3</v>
      </c>
      <c r="C6" s="13">
        <f>MIN(B6*PlayerInfo!B4,1)</f>
        <v>1.7999999999999999E-2</v>
      </c>
    </row>
    <row r="7" spans="1:26">
      <c r="A7" t="s">
        <v>579</v>
      </c>
      <c r="B7" s="15">
        <f>(1*(1-B4)*(1-B5))</f>
        <v>0.95904</v>
      </c>
      <c r="C7" s="15">
        <f>(1*(1-C4)*(1-C5))</f>
        <v>0.91816000000000009</v>
      </c>
    </row>
    <row r="8" spans="1:26">
      <c r="A8" t="s">
        <v>582</v>
      </c>
      <c r="B8" s="15">
        <f>(1*(1-B4)*(1-B6))</f>
        <v>0.95135999999999998</v>
      </c>
      <c r="C8" s="15">
        <f>(1*(1-C4)*(1-C6))</f>
        <v>0.90344000000000002</v>
      </c>
    </row>
    <row r="9" spans="1:26">
      <c r="A9" t="s">
        <v>597</v>
      </c>
      <c r="B9">
        <f>PlayerInfo!$B$8/B2</f>
        <v>1636.3636363636363</v>
      </c>
      <c r="C9">
        <f>PlayerInfo!$B$8/C2</f>
        <v>1636.3636363636363</v>
      </c>
    </row>
    <row r="10" spans="1:26">
      <c r="A10" t="s">
        <v>638</v>
      </c>
      <c r="B10">
        <f>PlayerInfo!$B$8/B3</f>
        <v>2618.181818181818</v>
      </c>
      <c r="C10">
        <f>PlayerInfo!$B$8/C3</f>
        <v>2618.181818181818</v>
      </c>
    </row>
    <row r="12" spans="1:26">
      <c r="A12" t="s">
        <v>568</v>
      </c>
      <c r="B12" t="s">
        <v>569</v>
      </c>
      <c r="C12" t="s">
        <v>573</v>
      </c>
      <c r="D12" t="s">
        <v>575</v>
      </c>
      <c r="E12" t="s">
        <v>574</v>
      </c>
      <c r="F12" t="s">
        <v>570</v>
      </c>
      <c r="G12" t="s">
        <v>562</v>
      </c>
      <c r="H12" t="s">
        <v>563</v>
      </c>
      <c r="I12" t="s">
        <v>572</v>
      </c>
      <c r="J12" t="s">
        <v>579</v>
      </c>
      <c r="K12" t="s">
        <v>582</v>
      </c>
      <c r="L12" t="s">
        <v>583</v>
      </c>
      <c r="M12" t="s">
        <v>584</v>
      </c>
      <c r="N12" t="s">
        <v>673</v>
      </c>
      <c r="O12" t="s">
        <v>676</v>
      </c>
      <c r="P12" t="s">
        <v>677</v>
      </c>
      <c r="Q12" t="s">
        <v>678</v>
      </c>
      <c r="R12" t="s">
        <v>679</v>
      </c>
      <c r="S12" t="s">
        <v>680</v>
      </c>
      <c r="T12" t="s">
        <v>681</v>
      </c>
      <c r="U12" t="s">
        <v>682</v>
      </c>
      <c r="V12" t="s">
        <v>683</v>
      </c>
      <c r="W12" t="s">
        <v>684</v>
      </c>
      <c r="X12" t="s">
        <v>685</v>
      </c>
      <c r="Y12" t="s">
        <v>690</v>
      </c>
      <c r="Z12" t="s">
        <v>585</v>
      </c>
    </row>
    <row r="13" spans="1:26">
      <c r="A13" s="4" t="s">
        <v>174</v>
      </c>
      <c r="B13" s="8">
        <f>EnemyInfoCasual!E262</f>
        <v>5600</v>
      </c>
      <c r="C13" s="8">
        <f>(B13+(IF(EnemyInfoCasual!I262=1,PlayerInfo!$B$5,0)))*(PlayerInfo!$B$1)*(EnemyInfoCasual!L262+1)</f>
        <v>10079.999999999998</v>
      </c>
      <c r="D13" s="8">
        <f>(B13+(IF(EnemyInfoCasual!I262=1,PlayerInfo!$B$5,0))+PlayerInfo!$B$6)*(PlayerInfo!$B$1)*(EnemyInfoCasual!L262+1)*EnemyInfoCasual!H262</f>
        <v>10079.999999999998</v>
      </c>
      <c r="E13" s="8">
        <f>(B13+(IF(EnemyInfoCasual!I262=1,PlayerInfo!$B$5,0))+PlayerInfo!$B$6+PlayerInfo!$B$7)*(PlayerInfo!$B$1)*(EnemyInfoCasual!L262+1)*1.2*EnemyInfoCasual!H262</f>
        <v>12095.999999999998</v>
      </c>
      <c r="F13" s="13">
        <f>1/12</f>
        <v>8.3333333333333329E-2</v>
      </c>
      <c r="G13" s="13">
        <f>MIN((($B$4+(IF(EnemyInfoCasual!$C262=1,0.05,0))-($B$4*(IF(EnemyInfoCasual!$C262=1,0.05,0))))*PlayerInfo!$B$3)*EnemyInfoCasual!H262,1)</f>
        <v>0.17599999999999999</v>
      </c>
      <c r="H13" s="13">
        <f>MIN((($B$5+(IF(EnemyInfoCasual!$C262=1,0.005,0))-($B$5*(IF(EnemyInfoCasual!$C262=1,0.005,0))))*PlayerInfo!$B$4)*EnemyInfoCasual!H262,1)</f>
        <v>1.1990000000000001E-2</v>
      </c>
      <c r="I13" s="13">
        <f>MIN((($B$6+(IF(EnemyInfoCasual!$C262=1,0.005,0))-($B$6*(IF(EnemyInfoCasual!$C262=1,0.005,0))))*PlayerInfo!$B$4)*EnemyInfoCasual!H262,1)</f>
        <v>2.7909999999999997E-2</v>
      </c>
      <c r="J13" s="13">
        <f>(1*(1-G13)*(1-H13))</f>
        <v>0.81412024000000016</v>
      </c>
      <c r="K13" s="14">
        <f>(1*(1-G13)*(1-I13))</f>
        <v>0.80100216000000002</v>
      </c>
      <c r="L13" s="8">
        <f>(J13*C13)+(G13*D13)+(H13*E13)</f>
        <v>10125.443059200001</v>
      </c>
      <c r="M13" s="8">
        <f>((K13*C13)+(G13*D13)+(I13*E13))*1.3</f>
        <v>13241.51547264</v>
      </c>
      <c r="N13" s="16">
        <f>EnemyInfoCasual!F262</f>
        <v>1670</v>
      </c>
      <c r="O13" s="16">
        <f>N13*PlayerInfo!$B$10</f>
        <v>1670</v>
      </c>
      <c r="P13" s="16">
        <f>N13*PlayerInfo!$B$10*1.2*EnemyInfoCasual!H262</f>
        <v>2004</v>
      </c>
      <c r="Q13" s="16">
        <f>N13*PlayerInfo!$B$10*1.2*1.5*EnemyInfoCasual!H262</f>
        <v>3006</v>
      </c>
      <c r="R13" s="16">
        <f>(J13*O13)+(G13*P13)+(H13*Q13)</f>
        <v>1748.3267408000004</v>
      </c>
      <c r="S13" s="16">
        <f>((K13*O13)+(G13*P13)+(I13*Q13))*1.6</f>
        <v>2838.8401075199999</v>
      </c>
      <c r="T13" s="16">
        <f>EnemyInfoCasual!G262</f>
        <v>1700</v>
      </c>
      <c r="U13" s="16">
        <f>T13*PlayerInfo!$B$11</f>
        <v>1700</v>
      </c>
      <c r="V13" s="16">
        <f>T13*PlayerInfo!$B$11*1.2*EnemyInfoCasual!H262</f>
        <v>2040</v>
      </c>
      <c r="W13" s="16">
        <f>T13*PlayerInfo!$B$11*1.2*1.5*EnemyInfoCasual!H262</f>
        <v>3060</v>
      </c>
      <c r="X13" s="16">
        <f>(J13*U13)+(G13*V13)+(H13*W13)</f>
        <v>1779.7338080000002</v>
      </c>
      <c r="Y13" s="16">
        <f>((K13*U13)+(G13*V13)+(I13*W13))*1.6</f>
        <v>2889.8372352000006</v>
      </c>
    </row>
    <row r="14" spans="1:26">
      <c r="A14" s="4" t="s">
        <v>175</v>
      </c>
      <c r="B14" s="8">
        <f>EnemyInfoCasual!E263</f>
        <v>5620</v>
      </c>
      <c r="C14" s="8">
        <f>(B14+(IF(EnemyInfoCasual!I263=1,PlayerInfo!$B$5,0)))*(PlayerInfo!$B$1)*(EnemyInfoCasual!L263+1)</f>
        <v>10115.999999999998</v>
      </c>
      <c r="D14" s="8">
        <f>(B14+(IF(EnemyInfoCasual!I263=1,PlayerInfo!$B$5,0))+PlayerInfo!$B$6)*(PlayerInfo!$B$1)*(EnemyInfoCasual!L263+1)*EnemyInfoCasual!H263</f>
        <v>10115.999999999998</v>
      </c>
      <c r="E14" s="8">
        <f>(B14+(IF(EnemyInfoCasual!I263=1,PlayerInfo!$B$5,0))+PlayerInfo!$B$6+PlayerInfo!$B$7)*(PlayerInfo!$B$1)*(EnemyInfoCasual!L263+1)*1.2*EnemyInfoCasual!H263</f>
        <v>12139.199999999997</v>
      </c>
      <c r="F14" s="13">
        <f t="shared" ref="F14:F24" si="0">1/12</f>
        <v>8.3333333333333329E-2</v>
      </c>
      <c r="G14" s="13">
        <f>MIN((($B$4+(IF(EnemyInfoCasual!$C263=1,0.05,0))-($B$4*(IF(EnemyInfoCasual!$C263=1,0.05,0))))*PlayerInfo!$B$3)*EnemyInfoCasual!H263,1)</f>
        <v>0.17599999999999999</v>
      </c>
      <c r="H14" s="13">
        <f>MIN((($B$5+(IF(EnemyInfoCasual!$C263=1,0.005,0))-($B$5*(IF(EnemyInfoCasual!$C263=1,0.005,0))))*PlayerInfo!$B$4)*EnemyInfoCasual!H263,1)</f>
        <v>1.1990000000000001E-2</v>
      </c>
      <c r="I14" s="13">
        <f>MIN((($B$6+(IF(EnemyInfoCasual!$C263=1,0.005,0))-($B$6*(IF(EnemyInfoCasual!$C263=1,0.005,0))))*PlayerInfo!$B$4)*EnemyInfoCasual!H263,1)</f>
        <v>2.7909999999999997E-2</v>
      </c>
      <c r="J14" s="13">
        <f t="shared" ref="J14:J24" si="1">(1*(1-G14)*(1-H14))</f>
        <v>0.81412024000000016</v>
      </c>
      <c r="K14" s="14">
        <f t="shared" ref="K14:K24" si="2">(1*(1-G14)*(1-I14))</f>
        <v>0.80100216000000002</v>
      </c>
      <c r="L14" s="8">
        <f t="shared" ref="L14:L21" si="3">(J14*C14)+(G14*D14)+(H14*E14)</f>
        <v>10161.60535584</v>
      </c>
      <c r="M14" s="8">
        <f t="shared" ref="M14:M21" si="4">((K14*C14)+(G14*D14)+(I14*E14))*1.3</f>
        <v>13288.806599327998</v>
      </c>
      <c r="N14" s="16">
        <f>EnemyInfoCasual!F263</f>
        <v>1670</v>
      </c>
      <c r="O14" s="16">
        <f>N14*PlayerInfo!$B$10</f>
        <v>1670</v>
      </c>
      <c r="P14" s="16">
        <f>N14*PlayerInfo!$B$10*1.2*EnemyInfoCasual!H263</f>
        <v>2004</v>
      </c>
      <c r="Q14" s="16">
        <f>N14*PlayerInfo!$B$10*1.2*1.5*EnemyInfoCasual!H263</f>
        <v>3006</v>
      </c>
      <c r="R14" s="16">
        <f t="shared" ref="R14:R24" si="5">(J14*O14)+(G14*P14)+(H14*Q14)</f>
        <v>1748.3267408000004</v>
      </c>
      <c r="S14" s="16">
        <f t="shared" ref="S14:S24" si="6">((K14*O14)+(G14*P14)+(I14*Q14))*1.6</f>
        <v>2838.8401075199999</v>
      </c>
      <c r="T14" s="16">
        <f>EnemyInfoCasual!G263</f>
        <v>1800</v>
      </c>
      <c r="U14" s="16">
        <f>T14*PlayerInfo!$B$11</f>
        <v>1800</v>
      </c>
      <c r="V14" s="16">
        <f>T14*PlayerInfo!$B$11*1.2*EnemyInfoCasual!H263</f>
        <v>2160</v>
      </c>
      <c r="W14" s="16">
        <f>T14*PlayerInfo!$B$11*1.2*1.5*EnemyInfoCasual!H263</f>
        <v>3240</v>
      </c>
      <c r="X14" s="16">
        <f t="shared" ref="X14:X24" si="7">(J14*U14)+(G14*V14)+(H14*W14)</f>
        <v>1884.4240320000004</v>
      </c>
      <c r="Y14" s="16">
        <f t="shared" ref="Y14:Y24" si="8">((K14*U14)+(G14*V14)+(I14*W14))*1.6</f>
        <v>3059.8276608000006</v>
      </c>
    </row>
    <row r="15" spans="1:26">
      <c r="A15" s="4" t="s">
        <v>176</v>
      </c>
      <c r="B15" s="8">
        <f>EnemyInfoCasual!E264</f>
        <v>5640</v>
      </c>
      <c r="C15" s="8">
        <f>(B15+(IF(EnemyInfoCasual!I264=1,PlayerInfo!$B$5,0)))*(PlayerInfo!$B$1)*(EnemyInfoCasual!L264+1)</f>
        <v>10151.999999999998</v>
      </c>
      <c r="D15" s="8">
        <f>(B15+(IF(EnemyInfoCasual!I264=1,PlayerInfo!$B$5,0))+PlayerInfo!$B$6)*(PlayerInfo!$B$1)*(EnemyInfoCasual!L264+1)*EnemyInfoCasual!H264</f>
        <v>10151.999999999998</v>
      </c>
      <c r="E15" s="8">
        <f>(B15+(IF(EnemyInfoCasual!I264=1,PlayerInfo!$B$5,0))+PlayerInfo!$B$6+PlayerInfo!$B$7)*(PlayerInfo!$B$1)*(EnemyInfoCasual!L264+1)*1.2*EnemyInfoCasual!H264</f>
        <v>12182.399999999998</v>
      </c>
      <c r="F15" s="13">
        <f t="shared" si="0"/>
        <v>8.3333333333333329E-2</v>
      </c>
      <c r="G15" s="13">
        <f>MIN((($B$4+(IF(EnemyInfoCasual!$C264=1,0.05,0))-($B$4*(IF(EnemyInfoCasual!$C264=1,0.05,0))))*PlayerInfo!$B$3)*EnemyInfoCasual!H264,1)</f>
        <v>0.17599999999999999</v>
      </c>
      <c r="H15" s="13">
        <f>MIN((($B$5+(IF(EnemyInfoCasual!$C264=1,0.005,0))-($B$5*(IF(EnemyInfoCasual!$C264=1,0.005,0))))*PlayerInfo!$B$4)*EnemyInfoCasual!H264,1)</f>
        <v>1.1990000000000001E-2</v>
      </c>
      <c r="I15" s="13">
        <f>MIN((($B$6+(IF(EnemyInfoCasual!$C264=1,0.005,0))-($B$6*(IF(EnemyInfoCasual!$C264=1,0.005,0))))*PlayerInfo!$B$4)*EnemyInfoCasual!H264,1)</f>
        <v>2.7909999999999997E-2</v>
      </c>
      <c r="J15" s="13">
        <f t="shared" si="1"/>
        <v>0.81412024000000016</v>
      </c>
      <c r="K15" s="14">
        <f t="shared" si="2"/>
        <v>0.80100216000000002</v>
      </c>
      <c r="L15" s="8">
        <f t="shared" si="3"/>
        <v>10197.767652479999</v>
      </c>
      <c r="M15" s="8">
        <f t="shared" si="4"/>
        <v>13336.097726016</v>
      </c>
      <c r="N15" s="16">
        <f>EnemyInfoCasual!F264</f>
        <v>1680</v>
      </c>
      <c r="O15" s="16">
        <f>N15*PlayerInfo!$B$10</f>
        <v>1680</v>
      </c>
      <c r="P15" s="16">
        <f>N15*PlayerInfo!$B$10*1.2*EnemyInfoCasual!H264</f>
        <v>2016</v>
      </c>
      <c r="Q15" s="16">
        <f>N15*PlayerInfo!$B$10*1.2*1.5*EnemyInfoCasual!H264</f>
        <v>3024</v>
      </c>
      <c r="R15" s="16">
        <f t="shared" si="5"/>
        <v>1758.7957632000002</v>
      </c>
      <c r="S15" s="16">
        <f t="shared" si="6"/>
        <v>2855.8391500800003</v>
      </c>
      <c r="T15" s="16">
        <f>EnemyInfoCasual!G264</f>
        <v>1800</v>
      </c>
      <c r="U15" s="16">
        <f>T15*PlayerInfo!$B$11</f>
        <v>1800</v>
      </c>
      <c r="V15" s="16">
        <f>T15*PlayerInfo!$B$11*1.2*EnemyInfoCasual!H264</f>
        <v>2160</v>
      </c>
      <c r="W15" s="16">
        <f>T15*PlayerInfo!$B$11*1.2*1.5*EnemyInfoCasual!H264</f>
        <v>3240</v>
      </c>
      <c r="X15" s="16">
        <f t="shared" si="7"/>
        <v>1884.4240320000004</v>
      </c>
      <c r="Y15" s="16">
        <f t="shared" si="8"/>
        <v>3059.8276608000006</v>
      </c>
    </row>
    <row r="16" spans="1:26">
      <c r="A16" s="4" t="s">
        <v>177</v>
      </c>
      <c r="B16" s="8">
        <f>EnemyInfoCasual!E265</f>
        <v>5660</v>
      </c>
      <c r="C16" s="8">
        <f>(B16+(IF(EnemyInfoCasual!I265=1,PlayerInfo!$B$5,0)))*(PlayerInfo!$B$1)*(EnemyInfoCasual!L265+1)</f>
        <v>10187.999999999998</v>
      </c>
      <c r="D16" s="8">
        <f>(B16+(IF(EnemyInfoCasual!I265=1,PlayerInfo!$B$5,0))+PlayerInfo!$B$6)*(PlayerInfo!$B$1)*(EnemyInfoCasual!L265+1)*EnemyInfoCasual!H265</f>
        <v>10187.999999999998</v>
      </c>
      <c r="E16" s="8">
        <f>(B16+(IF(EnemyInfoCasual!I265=1,PlayerInfo!$B$5,0))+PlayerInfo!$B$6+PlayerInfo!$B$7)*(PlayerInfo!$B$1)*(EnemyInfoCasual!L265+1)*1.2*EnemyInfoCasual!H265</f>
        <v>12225.599999999997</v>
      </c>
      <c r="F16" s="13">
        <f t="shared" si="0"/>
        <v>8.3333333333333329E-2</v>
      </c>
      <c r="G16" s="13">
        <f>MIN((($B$4+(IF(EnemyInfoCasual!$C265=1,0.05,0))-($B$4*(IF(EnemyInfoCasual!$C265=1,0.05,0))))*PlayerInfo!$B$3)*EnemyInfoCasual!H265,1)</f>
        <v>0.17599999999999999</v>
      </c>
      <c r="H16" s="13">
        <f>MIN((($B$5+(IF(EnemyInfoCasual!$C265=1,0.005,0))-($B$5*(IF(EnemyInfoCasual!$C265=1,0.005,0))))*PlayerInfo!$B$4)*EnemyInfoCasual!H265,1)</f>
        <v>1.1990000000000001E-2</v>
      </c>
      <c r="I16" s="13">
        <f>MIN((($B$6+(IF(EnemyInfoCasual!$C265=1,0.005,0))-($B$6*(IF(EnemyInfoCasual!$C265=1,0.005,0))))*PlayerInfo!$B$4)*EnemyInfoCasual!H265,1)</f>
        <v>2.7909999999999997E-2</v>
      </c>
      <c r="J16" s="13">
        <f t="shared" si="1"/>
        <v>0.81412024000000016</v>
      </c>
      <c r="K16" s="14">
        <f t="shared" si="2"/>
        <v>0.80100216000000002</v>
      </c>
      <c r="L16" s="8">
        <f t="shared" si="3"/>
        <v>10233.92994912</v>
      </c>
      <c r="M16" s="8">
        <f t="shared" si="4"/>
        <v>13383.388852703996</v>
      </c>
      <c r="N16" s="16">
        <f>EnemyInfoCasual!F265</f>
        <v>1690</v>
      </c>
      <c r="O16" s="16">
        <f>N16*PlayerInfo!$B$10</f>
        <v>1690</v>
      </c>
      <c r="P16" s="16">
        <f>N16*PlayerInfo!$B$10*1.2*EnemyInfoCasual!H265</f>
        <v>2028</v>
      </c>
      <c r="Q16" s="16">
        <f>N16*PlayerInfo!$B$10*1.2*1.5*EnemyInfoCasual!H265</f>
        <v>3042</v>
      </c>
      <c r="R16" s="16">
        <f t="shared" si="5"/>
        <v>1769.2647856000006</v>
      </c>
      <c r="S16" s="16">
        <f t="shared" si="6"/>
        <v>2872.8381926399998</v>
      </c>
      <c r="T16" s="16">
        <f>EnemyInfoCasual!G265</f>
        <v>1800</v>
      </c>
      <c r="U16" s="16">
        <f>T16*PlayerInfo!$B$11</f>
        <v>1800</v>
      </c>
      <c r="V16" s="16">
        <f>T16*PlayerInfo!$B$11*1.2*EnemyInfoCasual!H265</f>
        <v>2160</v>
      </c>
      <c r="W16" s="16">
        <f>T16*PlayerInfo!$B$11*1.2*1.5*EnemyInfoCasual!H265</f>
        <v>3240</v>
      </c>
      <c r="X16" s="16">
        <f t="shared" si="7"/>
        <v>1884.4240320000004</v>
      </c>
      <c r="Y16" s="16">
        <f t="shared" si="8"/>
        <v>3059.8276608000006</v>
      </c>
    </row>
    <row r="17" spans="1:26">
      <c r="A17" s="4" t="s">
        <v>178</v>
      </c>
      <c r="B17" s="8">
        <f>EnemyInfoCasual!E266</f>
        <v>5680</v>
      </c>
      <c r="C17" s="8">
        <f>(B17+(IF(EnemyInfoCasual!I266=1,PlayerInfo!$B$5,0)))*(PlayerInfo!$B$1)*(EnemyInfoCasual!L266+1)</f>
        <v>10223.999999999998</v>
      </c>
      <c r="D17" s="8">
        <f>(B17+(IF(EnemyInfoCasual!I266=1,PlayerInfo!$B$5,0))+PlayerInfo!$B$6)*(PlayerInfo!$B$1)*(EnemyInfoCasual!L266+1)*EnemyInfoCasual!H266</f>
        <v>10223.999999999998</v>
      </c>
      <c r="E17" s="8">
        <f>(B17+(IF(EnemyInfoCasual!I266=1,PlayerInfo!$B$5,0))+PlayerInfo!$B$6+PlayerInfo!$B$7)*(PlayerInfo!$B$1)*(EnemyInfoCasual!L266+1)*1.2*EnemyInfoCasual!H266</f>
        <v>12268.799999999997</v>
      </c>
      <c r="F17" s="13">
        <f t="shared" si="0"/>
        <v>8.3333333333333329E-2</v>
      </c>
      <c r="G17" s="13">
        <f>MIN((($B$4+(IF(EnemyInfoCasual!$C266=1,0.05,0))-($B$4*(IF(EnemyInfoCasual!$C266=1,0.05,0))))*PlayerInfo!$B$3)*EnemyInfoCasual!H266,1)</f>
        <v>0.17599999999999999</v>
      </c>
      <c r="H17" s="13">
        <f>MIN((($B$5+(IF(EnemyInfoCasual!$C266=1,0.005,0))-($B$5*(IF(EnemyInfoCasual!$C266=1,0.005,0))))*PlayerInfo!$B$4)*EnemyInfoCasual!H266,1)</f>
        <v>1.1990000000000001E-2</v>
      </c>
      <c r="I17" s="13">
        <f>MIN((($B$6+(IF(EnemyInfoCasual!$C266=1,0.005,0))-($B$6*(IF(EnemyInfoCasual!$C266=1,0.005,0))))*PlayerInfo!$B$4)*EnemyInfoCasual!H266,1)</f>
        <v>2.7909999999999997E-2</v>
      </c>
      <c r="J17" s="13">
        <f t="shared" si="1"/>
        <v>0.81412024000000016</v>
      </c>
      <c r="K17" s="14">
        <f t="shared" si="2"/>
        <v>0.80100216000000002</v>
      </c>
      <c r="L17" s="8">
        <f t="shared" si="3"/>
        <v>10270.092245759999</v>
      </c>
      <c r="M17" s="8">
        <f t="shared" si="4"/>
        <v>13430.679979391998</v>
      </c>
      <c r="N17" s="16">
        <f>EnemyInfoCasual!F266</f>
        <v>1690</v>
      </c>
      <c r="O17" s="16">
        <f>N17*PlayerInfo!$B$10</f>
        <v>1690</v>
      </c>
      <c r="P17" s="16">
        <f>N17*PlayerInfo!$B$10*1.2*EnemyInfoCasual!H266</f>
        <v>2028</v>
      </c>
      <c r="Q17" s="16">
        <f>N17*PlayerInfo!$B$10*1.2*1.5*EnemyInfoCasual!H266</f>
        <v>3042</v>
      </c>
      <c r="R17" s="16">
        <f t="shared" si="5"/>
        <v>1769.2647856000006</v>
      </c>
      <c r="S17" s="16">
        <f t="shared" si="6"/>
        <v>2872.8381926399998</v>
      </c>
      <c r="T17" s="16">
        <f>EnemyInfoCasual!G266</f>
        <v>1800</v>
      </c>
      <c r="U17" s="16">
        <f>T17*PlayerInfo!$B$11</f>
        <v>1800</v>
      </c>
      <c r="V17" s="16">
        <f>T17*PlayerInfo!$B$11*1.2*EnemyInfoCasual!H266</f>
        <v>2160</v>
      </c>
      <c r="W17" s="16">
        <f>T17*PlayerInfo!$B$11*1.2*1.5*EnemyInfoCasual!H266</f>
        <v>3240</v>
      </c>
      <c r="X17" s="16">
        <f t="shared" si="7"/>
        <v>1884.4240320000004</v>
      </c>
      <c r="Y17" s="16">
        <f t="shared" si="8"/>
        <v>3059.8276608000006</v>
      </c>
    </row>
    <row r="18" spans="1:26">
      <c r="A18" s="4" t="s">
        <v>179</v>
      </c>
      <c r="B18" s="8">
        <f>EnemyInfoCasual!E267</f>
        <v>5700</v>
      </c>
      <c r="C18" s="8">
        <f>(B18+(IF(EnemyInfoCasual!I267=1,PlayerInfo!$B$5,0)))*(PlayerInfo!$B$1)*(EnemyInfoCasual!L267+1)</f>
        <v>10259.999999999998</v>
      </c>
      <c r="D18" s="8">
        <f>(B18+(IF(EnemyInfoCasual!I267=1,PlayerInfo!$B$5,0))+PlayerInfo!$B$6)*(PlayerInfo!$B$1)*(EnemyInfoCasual!L267+1)*EnemyInfoCasual!H267</f>
        <v>10259.999999999998</v>
      </c>
      <c r="E18" s="8">
        <f>(B18+(IF(EnemyInfoCasual!I267=1,PlayerInfo!$B$5,0))+PlayerInfo!$B$6+PlayerInfo!$B$7)*(PlayerInfo!$B$1)*(EnemyInfoCasual!L267+1)*1.2*EnemyInfoCasual!H267</f>
        <v>12311.999999999998</v>
      </c>
      <c r="F18" s="13">
        <f t="shared" si="0"/>
        <v>8.3333333333333329E-2</v>
      </c>
      <c r="G18" s="13">
        <f>MIN((($B$4+(IF(EnemyInfoCasual!$C267=1,0.05,0))-($B$4*(IF(EnemyInfoCasual!$C267=1,0.05,0))))*PlayerInfo!$B$3)*EnemyInfoCasual!H267,1)</f>
        <v>0.17599999999999999</v>
      </c>
      <c r="H18" s="13">
        <f>MIN((($B$5+(IF(EnemyInfoCasual!$C267=1,0.005,0))-($B$5*(IF(EnemyInfoCasual!$C267=1,0.005,0))))*PlayerInfo!$B$4)*EnemyInfoCasual!H267,1)</f>
        <v>1.1990000000000001E-2</v>
      </c>
      <c r="I18" s="13">
        <f>MIN((($B$6+(IF(EnemyInfoCasual!$C267=1,0.005,0))-($B$6*(IF(EnemyInfoCasual!$C267=1,0.005,0))))*PlayerInfo!$B$4)*EnemyInfoCasual!H267,1)</f>
        <v>2.7909999999999997E-2</v>
      </c>
      <c r="J18" s="13">
        <f t="shared" si="1"/>
        <v>0.81412024000000016</v>
      </c>
      <c r="K18" s="14">
        <f t="shared" si="2"/>
        <v>0.80100216000000002</v>
      </c>
      <c r="L18" s="8">
        <f t="shared" si="3"/>
        <v>10306.2545424</v>
      </c>
      <c r="M18" s="8">
        <f t="shared" si="4"/>
        <v>13477.971106079996</v>
      </c>
      <c r="N18" s="16">
        <f>EnemyInfoCasual!F267</f>
        <v>1700</v>
      </c>
      <c r="O18" s="16">
        <f>N18*PlayerInfo!$B$10</f>
        <v>1700</v>
      </c>
      <c r="P18" s="16">
        <f>N18*PlayerInfo!$B$10*1.2*EnemyInfoCasual!H267</f>
        <v>2040</v>
      </c>
      <c r="Q18" s="16">
        <f>N18*PlayerInfo!$B$10*1.2*1.5*EnemyInfoCasual!H267</f>
        <v>3060</v>
      </c>
      <c r="R18" s="16">
        <f t="shared" si="5"/>
        <v>1779.7338080000002</v>
      </c>
      <c r="S18" s="16">
        <f t="shared" si="6"/>
        <v>2889.8372352000006</v>
      </c>
      <c r="T18" s="16">
        <f>EnemyInfoCasual!G267</f>
        <v>1800</v>
      </c>
      <c r="U18" s="16">
        <f>T18*PlayerInfo!$B$11</f>
        <v>1800</v>
      </c>
      <c r="V18" s="16">
        <f>T18*PlayerInfo!$B$11*1.2*EnemyInfoCasual!H267</f>
        <v>2160</v>
      </c>
      <c r="W18" s="16">
        <f>T18*PlayerInfo!$B$11*1.2*1.5*EnemyInfoCasual!H267</f>
        <v>3240</v>
      </c>
      <c r="X18" s="16">
        <f t="shared" si="7"/>
        <v>1884.4240320000004</v>
      </c>
      <c r="Y18" s="16">
        <f t="shared" si="8"/>
        <v>3059.8276608000006</v>
      </c>
    </row>
    <row r="19" spans="1:26">
      <c r="A19" s="4" t="s">
        <v>180</v>
      </c>
      <c r="B19" s="8">
        <f>EnemyInfoCasual!E268</f>
        <v>5720</v>
      </c>
      <c r="C19" s="8">
        <f>(B19+(IF(EnemyInfoCasual!I268=1,PlayerInfo!$B$5,0)))*(PlayerInfo!$B$1)*(EnemyInfoCasual!L268+1)</f>
        <v>10295.999999999998</v>
      </c>
      <c r="D19" s="8">
        <f>(B19+(IF(EnemyInfoCasual!I268=1,PlayerInfo!$B$5,0))+PlayerInfo!$B$6)*(PlayerInfo!$B$1)*(EnemyInfoCasual!L268+1)*EnemyInfoCasual!H268</f>
        <v>10295.999999999998</v>
      </c>
      <c r="E19" s="8">
        <f>(B19+(IF(EnemyInfoCasual!I268=1,PlayerInfo!$B$5,0))+PlayerInfo!$B$6+PlayerInfo!$B$7)*(PlayerInfo!$B$1)*(EnemyInfoCasual!L268+1)*1.2*EnemyInfoCasual!H268</f>
        <v>12355.199999999997</v>
      </c>
      <c r="F19" s="13">
        <f t="shared" si="0"/>
        <v>8.3333333333333329E-2</v>
      </c>
      <c r="G19" s="13">
        <f>MIN((($B$4+(IF(EnemyInfoCasual!$C268=1,0.05,0))-($B$4*(IF(EnemyInfoCasual!$C268=1,0.05,0))))*PlayerInfo!$B$3)*EnemyInfoCasual!H268,1)</f>
        <v>0.17599999999999999</v>
      </c>
      <c r="H19" s="13">
        <f>MIN((($B$5+(IF(EnemyInfoCasual!$C268=1,0.005,0))-($B$5*(IF(EnemyInfoCasual!$C268=1,0.005,0))))*PlayerInfo!$B$4)*EnemyInfoCasual!H268,1)</f>
        <v>1.1990000000000001E-2</v>
      </c>
      <c r="I19" s="13">
        <f>MIN((($B$6+(IF(EnemyInfoCasual!$C268=1,0.005,0))-($B$6*(IF(EnemyInfoCasual!$C268=1,0.005,0))))*PlayerInfo!$B$4)*EnemyInfoCasual!H268,1)</f>
        <v>2.7909999999999997E-2</v>
      </c>
      <c r="J19" s="13">
        <f t="shared" si="1"/>
        <v>0.81412024000000016</v>
      </c>
      <c r="K19" s="14">
        <f t="shared" si="2"/>
        <v>0.80100216000000002</v>
      </c>
      <c r="L19" s="8">
        <f t="shared" si="3"/>
        <v>10342.416839040001</v>
      </c>
      <c r="M19" s="8">
        <f t="shared" si="4"/>
        <v>13525.262232767998</v>
      </c>
      <c r="N19" s="16">
        <f>EnemyInfoCasual!F268</f>
        <v>1700</v>
      </c>
      <c r="O19" s="16">
        <f>N19*PlayerInfo!$B$10</f>
        <v>1700</v>
      </c>
      <c r="P19" s="16">
        <f>N19*PlayerInfo!$B$10*1.2*EnemyInfoCasual!H268</f>
        <v>2040</v>
      </c>
      <c r="Q19" s="16">
        <f>N19*PlayerInfo!$B$10*1.2*1.5*EnemyInfoCasual!H268</f>
        <v>3060</v>
      </c>
      <c r="R19" s="16">
        <f t="shared" si="5"/>
        <v>1779.7338080000002</v>
      </c>
      <c r="S19" s="16">
        <f t="shared" si="6"/>
        <v>2889.8372352000006</v>
      </c>
      <c r="T19" s="16">
        <f>EnemyInfoCasual!G268</f>
        <v>1800</v>
      </c>
      <c r="U19" s="16">
        <f>T19*PlayerInfo!$B$11</f>
        <v>1800</v>
      </c>
      <c r="V19" s="16">
        <f>T19*PlayerInfo!$B$11*1.2*EnemyInfoCasual!H268</f>
        <v>2160</v>
      </c>
      <c r="W19" s="16">
        <f>T19*PlayerInfo!$B$11*1.2*1.5*EnemyInfoCasual!H268</f>
        <v>3240</v>
      </c>
      <c r="X19" s="16">
        <f t="shared" si="7"/>
        <v>1884.4240320000004</v>
      </c>
      <c r="Y19" s="16">
        <f t="shared" si="8"/>
        <v>3059.8276608000006</v>
      </c>
    </row>
    <row r="20" spans="1:26">
      <c r="A20" s="4" t="s">
        <v>181</v>
      </c>
      <c r="B20" s="8">
        <f>EnemyInfoCasual!E269</f>
        <v>5740</v>
      </c>
      <c r="C20" s="8">
        <f>(B20+(IF(EnemyInfoCasual!I269=1,PlayerInfo!$B$5,0)))*(PlayerInfo!$B$1)*(EnemyInfoCasual!L269+1)</f>
        <v>10331.999999999998</v>
      </c>
      <c r="D20" s="8">
        <f>(B20+(IF(EnemyInfoCasual!I269=1,PlayerInfo!$B$5,0))+PlayerInfo!$B$6)*(PlayerInfo!$B$1)*(EnemyInfoCasual!L269+1)*EnemyInfoCasual!H269</f>
        <v>10331.999999999998</v>
      </c>
      <c r="E20" s="8">
        <f>(B20+(IF(EnemyInfoCasual!I269=1,PlayerInfo!$B$5,0))+PlayerInfo!$B$6+PlayerInfo!$B$7)*(PlayerInfo!$B$1)*(EnemyInfoCasual!L269+1)*1.2*EnemyInfoCasual!H269</f>
        <v>12398.399999999998</v>
      </c>
      <c r="F20" s="13">
        <f t="shared" si="0"/>
        <v>8.3333333333333329E-2</v>
      </c>
      <c r="G20" s="13">
        <f>MIN((($B$4+(IF(EnemyInfoCasual!$C269=1,0.05,0))-($B$4*(IF(EnemyInfoCasual!$C269=1,0.05,0))))*PlayerInfo!$B$3)*EnemyInfoCasual!H269,1)</f>
        <v>0.17599999999999999</v>
      </c>
      <c r="H20" s="13">
        <f>MIN((($B$5+(IF(EnemyInfoCasual!$C269=1,0.005,0))-($B$5*(IF(EnemyInfoCasual!$C269=1,0.005,0))))*PlayerInfo!$B$4)*EnemyInfoCasual!H269,1)</f>
        <v>1.1990000000000001E-2</v>
      </c>
      <c r="I20" s="13">
        <f>MIN((($B$6+(IF(EnemyInfoCasual!$C269=1,0.005,0))-($B$6*(IF(EnemyInfoCasual!$C269=1,0.005,0))))*PlayerInfo!$B$4)*EnemyInfoCasual!H269,1)</f>
        <v>2.7909999999999997E-2</v>
      </c>
      <c r="J20" s="13">
        <f t="shared" si="1"/>
        <v>0.81412024000000016</v>
      </c>
      <c r="K20" s="14">
        <f t="shared" si="2"/>
        <v>0.80100216000000002</v>
      </c>
      <c r="L20" s="8">
        <f t="shared" si="3"/>
        <v>10378.57913568</v>
      </c>
      <c r="M20" s="8">
        <f t="shared" si="4"/>
        <v>13572.553359455998</v>
      </c>
      <c r="N20" s="16">
        <f>EnemyInfoCasual!F269</f>
        <v>1710</v>
      </c>
      <c r="O20" s="16">
        <f>N20*PlayerInfo!$B$10</f>
        <v>1710</v>
      </c>
      <c r="P20" s="16">
        <f>N20*PlayerInfo!$B$10*1.2*EnemyInfoCasual!H269</f>
        <v>2052</v>
      </c>
      <c r="Q20" s="16">
        <f>N20*PlayerInfo!$B$10*1.2*1.5*EnemyInfoCasual!H269</f>
        <v>3078</v>
      </c>
      <c r="R20" s="16">
        <f t="shared" si="5"/>
        <v>1790.2028304000005</v>
      </c>
      <c r="S20" s="16">
        <f t="shared" si="6"/>
        <v>2906.83627776</v>
      </c>
      <c r="T20" s="16">
        <f>EnemyInfoCasual!G269</f>
        <v>1800</v>
      </c>
      <c r="U20" s="16">
        <f>T20*PlayerInfo!$B$11</f>
        <v>1800</v>
      </c>
      <c r="V20" s="16">
        <f>T20*PlayerInfo!$B$11*1.2*EnemyInfoCasual!H269</f>
        <v>2160</v>
      </c>
      <c r="W20" s="16">
        <f>T20*PlayerInfo!$B$11*1.2*1.5*EnemyInfoCasual!H269</f>
        <v>3240</v>
      </c>
      <c r="X20" s="16">
        <f t="shared" si="7"/>
        <v>1884.4240320000004</v>
      </c>
      <c r="Y20" s="16">
        <f t="shared" si="8"/>
        <v>3059.8276608000006</v>
      </c>
    </row>
    <row r="21" spans="1:26">
      <c r="A21" s="4" t="s">
        <v>182</v>
      </c>
      <c r="B21" s="8">
        <f>EnemyInfoCasual!E270</f>
        <v>5760</v>
      </c>
      <c r="C21" s="8">
        <f>(B21+(IF(EnemyInfoCasual!I270=1,PlayerInfo!$B$5,0)))*(PlayerInfo!$B$1)*(EnemyInfoCasual!L270+1)</f>
        <v>10367.999999999998</v>
      </c>
      <c r="D21" s="8">
        <f>(B21+(IF(EnemyInfoCasual!I270=1,PlayerInfo!$B$5,0))+PlayerInfo!$B$6)*(PlayerInfo!$B$1)*(EnemyInfoCasual!L270+1)*EnemyInfoCasual!H270</f>
        <v>10367.999999999998</v>
      </c>
      <c r="E21" s="8">
        <f>(B21+(IF(EnemyInfoCasual!I270=1,PlayerInfo!$B$5,0))+PlayerInfo!$B$6+PlayerInfo!$B$7)*(PlayerInfo!$B$1)*(EnemyInfoCasual!L270+1)*1.2*EnemyInfoCasual!H270</f>
        <v>12441.599999999997</v>
      </c>
      <c r="F21" s="13">
        <f t="shared" si="0"/>
        <v>8.3333333333333329E-2</v>
      </c>
      <c r="G21" s="13">
        <f>MIN((($B$4+(IF(EnemyInfoCasual!$C270=1,0.05,0))-($B$4*(IF(EnemyInfoCasual!$C270=1,0.05,0))))*PlayerInfo!$B$3)*EnemyInfoCasual!H270,1)</f>
        <v>0.17599999999999999</v>
      </c>
      <c r="H21" s="13">
        <f>MIN((($B$5+(IF(EnemyInfoCasual!$C270=1,0.005,0))-($B$5*(IF(EnemyInfoCasual!$C270=1,0.005,0))))*PlayerInfo!$B$4)*EnemyInfoCasual!H270,1)</f>
        <v>1.1990000000000001E-2</v>
      </c>
      <c r="I21" s="13">
        <f>MIN((($B$6+(IF(EnemyInfoCasual!$C270=1,0.005,0))-($B$6*(IF(EnemyInfoCasual!$C270=1,0.005,0))))*PlayerInfo!$B$4)*EnemyInfoCasual!H270,1)</f>
        <v>2.7909999999999997E-2</v>
      </c>
      <c r="J21" s="13">
        <f t="shared" si="1"/>
        <v>0.81412024000000016</v>
      </c>
      <c r="K21" s="14">
        <f t="shared" si="2"/>
        <v>0.80100216000000002</v>
      </c>
      <c r="L21" s="8">
        <f t="shared" si="3"/>
        <v>10414.741432320001</v>
      </c>
      <c r="M21" s="8">
        <f t="shared" si="4"/>
        <v>13619.844486144</v>
      </c>
      <c r="N21" s="16">
        <f>EnemyInfoCasual!F270</f>
        <v>1720</v>
      </c>
      <c r="O21" s="16">
        <f>N21*PlayerInfo!$B$10</f>
        <v>1720</v>
      </c>
      <c r="P21" s="16">
        <f>N21*PlayerInfo!$B$10*1.2*EnemyInfoCasual!H270</f>
        <v>2064</v>
      </c>
      <c r="Q21" s="16">
        <f>N21*PlayerInfo!$B$10*1.2*1.5*EnemyInfoCasual!H270</f>
        <v>3096</v>
      </c>
      <c r="R21" s="16">
        <f t="shared" si="5"/>
        <v>1800.6718528000001</v>
      </c>
      <c r="S21" s="16">
        <f t="shared" si="6"/>
        <v>2923.8353203200004</v>
      </c>
      <c r="T21" s="16">
        <f>EnemyInfoCasual!G270</f>
        <v>1800</v>
      </c>
      <c r="U21" s="16">
        <f>T21*PlayerInfo!$B$11</f>
        <v>1800</v>
      </c>
      <c r="V21" s="16">
        <f>T21*PlayerInfo!$B$11*1.2*EnemyInfoCasual!H270</f>
        <v>2160</v>
      </c>
      <c r="W21" s="16">
        <f>T21*PlayerInfo!$B$11*1.2*1.5*EnemyInfoCasual!H270</f>
        <v>3240</v>
      </c>
      <c r="X21" s="16">
        <f t="shared" si="7"/>
        <v>1884.4240320000004</v>
      </c>
      <c r="Y21" s="16">
        <f t="shared" si="8"/>
        <v>3059.8276608000006</v>
      </c>
    </row>
    <row r="22" spans="1:26">
      <c r="A22" s="4" t="s">
        <v>183</v>
      </c>
      <c r="B22" s="8">
        <f>EnemyInfoCasual!E271</f>
        <v>3460</v>
      </c>
      <c r="C22" s="8">
        <f>(B22+(IF(EnemyInfoCasual!I271=1,PlayerInfo!$B$5,0)))*(PlayerInfo!$B$1)*(EnemyInfoCasual!L271+1)</f>
        <v>6227.9999999999991</v>
      </c>
      <c r="D22" s="8">
        <f>(B22+(IF(EnemyInfoCasual!I271=1,PlayerInfo!$B$5,0))+PlayerInfo!$B$6)*(PlayerInfo!$B$1)*(EnemyInfoCasual!L271+1)*EnemyInfoCasual!H271</f>
        <v>0</v>
      </c>
      <c r="E22" s="8">
        <f>(B22+(IF(EnemyInfoCasual!I271=1,PlayerInfo!$B$5,0))+PlayerInfo!$B$6+PlayerInfo!$B$7)*(PlayerInfo!$B$1)*(EnemyInfoCasual!L271+1)*1.2*EnemyInfoCasual!H271</f>
        <v>0</v>
      </c>
      <c r="F22" s="13">
        <f t="shared" si="0"/>
        <v>8.3333333333333329E-2</v>
      </c>
      <c r="G22" s="13">
        <f>MIN((($B$4+(IF(EnemyInfoCasual!$C271=1,0.05,0))-($B$4*(IF(EnemyInfoCasual!$C271=1,0.05,0))))*PlayerInfo!$B$3)*EnemyInfoCasual!H271,1)</f>
        <v>0</v>
      </c>
      <c r="H22" s="13">
        <f>MIN((($B$5+(IF(EnemyInfoCasual!$C271=1,0.005,0))-($B$5*(IF(EnemyInfoCasual!$C271=1,0.005,0))))*PlayerInfo!$B$4)*EnemyInfoCasual!H271,1)</f>
        <v>0</v>
      </c>
      <c r="I22" s="13">
        <f>MIN((($B$6+(IF(EnemyInfoCasual!$C271=1,0.005,0))-($B$6*(IF(EnemyInfoCasual!$C271=1,0.005,0))))*PlayerInfo!$B$4)*EnemyInfoCasual!H271,1)</f>
        <v>0</v>
      </c>
      <c r="J22" s="13">
        <f t="shared" si="1"/>
        <v>1</v>
      </c>
      <c r="K22" s="14">
        <f t="shared" si="2"/>
        <v>1</v>
      </c>
      <c r="L22" s="8">
        <f>(J22*C22)+L24</f>
        <v>39678.124392000005</v>
      </c>
      <c r="M22" s="8">
        <f>((K22*C22)*1.3)+M24</f>
        <v>51840.692186400003</v>
      </c>
      <c r="N22" s="16">
        <f>EnemyInfoCasual!F271</f>
        <v>1030</v>
      </c>
      <c r="O22" s="16">
        <f>N22*PlayerInfo!$B$10</f>
        <v>1030</v>
      </c>
      <c r="P22" s="16">
        <f>N22*PlayerInfo!$B$10*1.2*EnemyInfoCasual!H271</f>
        <v>0</v>
      </c>
      <c r="Q22" s="16">
        <f>N22*PlayerInfo!$B$10*1.2*1.5*EnemyInfoCasual!H271</f>
        <v>0</v>
      </c>
      <c r="R22" s="16">
        <f>(J22*O22)+(G22*P22)+(H22*Q22)+R24</f>
        <v>8777.0765760000013</v>
      </c>
      <c r="S22" s="16">
        <f>((K22*O22)+(G22*P22)+(I22*Q22))*1.6+S24</f>
        <v>14227.2914944</v>
      </c>
      <c r="T22" s="16">
        <f>EnemyInfoCasual!G271</f>
        <v>1800</v>
      </c>
      <c r="U22" s="16">
        <f>T22*PlayerInfo!$B$11</f>
        <v>1800</v>
      </c>
      <c r="V22" s="16">
        <f>T22*PlayerInfo!$B$11*1.2*EnemyInfoCasual!H271</f>
        <v>0</v>
      </c>
      <c r="W22" s="16">
        <f>T22*PlayerInfo!$B$11*1.2*1.5*EnemyInfoCasual!H271</f>
        <v>0</v>
      </c>
      <c r="X22" s="16">
        <f>(J22*U22)+(G22*V22)+(H22*W22)+X24</f>
        <v>10175.217920000003</v>
      </c>
      <c r="Y22" s="16">
        <f>((K22*U22)+(G22*V22)+(I22*W22))*1.6+Y24</f>
        <v>16479.234048000002</v>
      </c>
      <c r="Z22" t="s">
        <v>649</v>
      </c>
    </row>
    <row r="23" spans="1:26">
      <c r="A23" s="4" t="s">
        <v>190</v>
      </c>
      <c r="B23" s="8">
        <f>EnemyInfoCasual!E272</f>
        <v>17900</v>
      </c>
      <c r="C23" s="8">
        <f>(B23+(IF(EnemyInfoCasual!I272=1,PlayerInfo!$B$5,0)))*(PlayerInfo!$B$1)*(EnemyInfoCasual!L272+1)</f>
        <v>32219.999999999996</v>
      </c>
      <c r="D23" s="8">
        <f>(B23+(IF(EnemyInfoCasual!I272=1,PlayerInfo!$B$5,0))+PlayerInfo!$B$6)*(PlayerInfo!$B$1)*(EnemyInfoCasual!L272+1)*EnemyInfoCasual!H272</f>
        <v>32219.999999999996</v>
      </c>
      <c r="E23" s="8">
        <f>(B23+(IF(EnemyInfoCasual!I272=1,PlayerInfo!$B$5,0))+PlayerInfo!$B$6+PlayerInfo!$B$7)*(PlayerInfo!$B$1)*(EnemyInfoCasual!L272+1)*1.2*EnemyInfoCasual!H272</f>
        <v>38663.999999999993</v>
      </c>
      <c r="F23" s="13">
        <f t="shared" si="0"/>
        <v>8.3333333333333329E-2</v>
      </c>
      <c r="G23" s="13">
        <f>MIN((($B$4+(IF(EnemyInfoCasual!$C272=1,0.05,0))-($B$4*(IF(EnemyInfoCasual!$C272=1,0.05,0))))*PlayerInfo!$B$3)*EnemyInfoCasual!H272,1)</f>
        <v>0.17599999999999999</v>
      </c>
      <c r="H23" s="13">
        <f>MIN((($B$5+(IF(EnemyInfoCasual!$C272=1,0.005,0))-($B$5*(IF(EnemyInfoCasual!$C272=1,0.005,0))))*PlayerInfo!$B$4)*EnemyInfoCasual!H272,1)</f>
        <v>1.1990000000000001E-2</v>
      </c>
      <c r="I23" s="13">
        <f>MIN((($B$6+(IF(EnemyInfoCasual!$C272=1,0.005,0))-($B$6*(IF(EnemyInfoCasual!$C272=1,0.005,0))))*PlayerInfo!$B$4)*EnemyInfoCasual!H272,1)</f>
        <v>2.7909999999999997E-2</v>
      </c>
      <c r="J23" s="13">
        <f t="shared" si="1"/>
        <v>0.81412024000000016</v>
      </c>
      <c r="K23" s="14">
        <f t="shared" si="2"/>
        <v>0.80100216000000002</v>
      </c>
      <c r="L23" s="8">
        <f>(J23*C23)+(G23*D23)+(H23*E23)</f>
        <v>32365.255492799999</v>
      </c>
      <c r="M23" s="8">
        <f>((K23*C23)+(G23*D23)+(I23*E23))*1.3</f>
        <v>42325.55838576</v>
      </c>
      <c r="N23" s="16">
        <f>EnemyInfoCasual!F272</f>
        <v>7170</v>
      </c>
      <c r="O23" s="16">
        <f>N23*PlayerInfo!$B$10</f>
        <v>7170</v>
      </c>
      <c r="P23" s="16">
        <f>N23*PlayerInfo!$B$10*1.2*EnemyInfoCasual!H272</f>
        <v>8604</v>
      </c>
      <c r="Q23" s="16">
        <f>N23*PlayerInfo!$B$10*1.2*1.5*EnemyInfoCasual!H272</f>
        <v>12906</v>
      </c>
      <c r="R23" s="16">
        <f t="shared" si="5"/>
        <v>7506.2890608000016</v>
      </c>
      <c r="S23" s="16">
        <f t="shared" si="6"/>
        <v>12188.313515520002</v>
      </c>
      <c r="T23" s="16">
        <f>EnemyInfoCasual!G272</f>
        <v>7600</v>
      </c>
      <c r="U23" s="16">
        <f>T23*PlayerInfo!$B$11</f>
        <v>7600</v>
      </c>
      <c r="V23" s="16">
        <f>T23*PlayerInfo!$B$11*1.2*EnemyInfoCasual!H272</f>
        <v>9120</v>
      </c>
      <c r="W23" s="16">
        <f>T23*PlayerInfo!$B$11*1.2*1.5*EnemyInfoCasual!H272</f>
        <v>13680</v>
      </c>
      <c r="X23" s="16">
        <f t="shared" si="7"/>
        <v>7956.4570240000012</v>
      </c>
      <c r="Y23" s="16">
        <f t="shared" si="8"/>
        <v>12919.2723456</v>
      </c>
    </row>
    <row r="24" spans="1:26">
      <c r="A24" s="4" t="s">
        <v>195</v>
      </c>
      <c r="B24" s="8">
        <f>EnemyInfoCasual!E273</f>
        <v>18500</v>
      </c>
      <c r="C24" s="8">
        <f>(B24+(IF(EnemyInfoCasual!I273=1,PlayerInfo!$B$5,0)))*(PlayerInfo!$B$1)*(EnemyInfoCasual!L273+1)</f>
        <v>33300</v>
      </c>
      <c r="D24" s="8">
        <f>(B24+(IF(EnemyInfoCasual!I273=1,PlayerInfo!$B$5,0))+PlayerInfo!$B$6)*(PlayerInfo!$B$1)*(EnemyInfoCasual!L273+1)*EnemyInfoCasual!H273</f>
        <v>33300</v>
      </c>
      <c r="E24" s="8">
        <f>(B24+(IF(EnemyInfoCasual!I273=1,PlayerInfo!$B$5,0))+PlayerInfo!$B$6+PlayerInfo!$B$7)*(PlayerInfo!$B$1)*(EnemyInfoCasual!L273+1)*1.2*EnemyInfoCasual!H273</f>
        <v>39960</v>
      </c>
      <c r="F24" s="13">
        <f t="shared" si="0"/>
        <v>8.3333333333333329E-2</v>
      </c>
      <c r="G24" s="13">
        <f>MIN((($B$4+(IF(EnemyInfoCasual!$C273=1,0.05,0))-($B$4*(IF(EnemyInfoCasual!$C273=1,0.05,0))))*PlayerInfo!$B$3)*EnemyInfoCasual!H273,1)</f>
        <v>0.17599999999999999</v>
      </c>
      <c r="H24" s="13">
        <f>MIN((($B$5+(IF(EnemyInfoCasual!$C273=1,0.005,0))-($B$5*(IF(EnemyInfoCasual!$C273=1,0.005,0))))*PlayerInfo!$B$4)*EnemyInfoCasual!H273,1)</f>
        <v>1.1990000000000001E-2</v>
      </c>
      <c r="I24" s="13">
        <f>MIN((($B$6+(IF(EnemyInfoCasual!$C273=1,0.005,0))-($B$6*(IF(EnemyInfoCasual!$C273=1,0.005,0))))*PlayerInfo!$B$4)*EnemyInfoCasual!H273,1)</f>
        <v>2.7909999999999997E-2</v>
      </c>
      <c r="J24" s="13">
        <f t="shared" si="1"/>
        <v>0.81412024000000016</v>
      </c>
      <c r="K24" s="14">
        <f t="shared" si="2"/>
        <v>0.80100216000000002</v>
      </c>
      <c r="L24" s="8">
        <f>(J24*C24)+(G24*D24)+(H24*E24)</f>
        <v>33450.124392000005</v>
      </c>
      <c r="M24" s="8">
        <f>((K24*C24)+(G24*D24)+(I24*E24))*1.3</f>
        <v>43744.292186400002</v>
      </c>
      <c r="N24" s="16">
        <f>EnemyInfoCasual!F273</f>
        <v>7400</v>
      </c>
      <c r="O24" s="16">
        <f>N24*PlayerInfo!$B$10</f>
        <v>7400</v>
      </c>
      <c r="P24" s="16">
        <f>N24*PlayerInfo!$B$10*1.2*EnemyInfoCasual!H273</f>
        <v>8880</v>
      </c>
      <c r="Q24" s="16">
        <f>N24*PlayerInfo!$B$10*1.2*1.5*EnemyInfoCasual!H273</f>
        <v>13320</v>
      </c>
      <c r="R24" s="16">
        <f t="shared" si="5"/>
        <v>7747.0765760000013</v>
      </c>
      <c r="S24" s="16">
        <f t="shared" si="6"/>
        <v>12579.2914944</v>
      </c>
      <c r="T24" s="16">
        <f>EnemyInfoCasual!G273</f>
        <v>8000</v>
      </c>
      <c r="U24" s="16">
        <f>T24*PlayerInfo!$B$11</f>
        <v>8000</v>
      </c>
      <c r="V24" s="16">
        <f>T24*PlayerInfo!$B$11*1.2*EnemyInfoCasual!H273</f>
        <v>9600</v>
      </c>
      <c r="W24" s="16">
        <f>T24*PlayerInfo!$B$11*1.2*1.5*EnemyInfoCasual!H273</f>
        <v>14400</v>
      </c>
      <c r="X24" s="16">
        <f t="shared" si="7"/>
        <v>8375.2179200000028</v>
      </c>
      <c r="Y24" s="16">
        <f t="shared" si="8"/>
        <v>13599.234048000002</v>
      </c>
    </row>
    <row r="25" spans="1:26">
      <c r="F25" s="13"/>
      <c r="N25" s="16"/>
      <c r="O25" s="16"/>
      <c r="P25" s="16"/>
      <c r="Q25" s="16"/>
      <c r="R25" s="16"/>
      <c r="S25" s="16"/>
      <c r="T25" s="16"/>
      <c r="U25" s="16"/>
      <c r="V25" s="16"/>
      <c r="W25" s="16"/>
      <c r="X25" s="16"/>
      <c r="Y25" s="16"/>
    </row>
    <row r="26" spans="1:26"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6"/>
    </row>
    <row r="27" spans="1:26">
      <c r="A27" t="s">
        <v>686</v>
      </c>
      <c r="B27" t="s">
        <v>10</v>
      </c>
      <c r="C27" t="s">
        <v>671</v>
      </c>
      <c r="D27" t="s">
        <v>672</v>
      </c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</row>
    <row r="28" spans="1:26">
      <c r="A28" t="s">
        <v>598</v>
      </c>
      <c r="B28" s="17">
        <f>SUMPRODUCT(F$13:F24,L$13:L24)</f>
        <v>16493.694540720004</v>
      </c>
      <c r="C28" s="17">
        <f>SUMPRODUCT($F$13:$F24,R$13:R24)</f>
        <v>3331.2302773333336</v>
      </c>
      <c r="D28" s="17">
        <f>SUMPRODUCT($F$13:$F24,X$13:X24)</f>
        <v>3613.5015773333334</v>
      </c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</row>
    <row r="29" spans="1:26">
      <c r="A29" t="s">
        <v>599</v>
      </c>
      <c r="B29" s="17">
        <f>B28*1.25</f>
        <v>20617.118175900003</v>
      </c>
      <c r="C29" s="17">
        <f>C28*1.25</f>
        <v>4164.0378466666671</v>
      </c>
      <c r="D29" s="17">
        <f>D28*1.5</f>
        <v>5420.2523660000006</v>
      </c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</row>
    <row r="30" spans="1:26">
      <c r="A30" t="s">
        <v>600</v>
      </c>
      <c r="B30" s="17">
        <f>SUMPRODUCT(F$13:F24,M$13:M24)</f>
        <v>21565.555214423999</v>
      </c>
      <c r="C30" s="17">
        <f>SUMPRODUCT($F$13:$F24,S$13:S24)</f>
        <v>5407.0365269333324</v>
      </c>
      <c r="D30" s="17">
        <f>SUMPRODUCT($F$13:$F24,Y$13:Y24)</f>
        <v>5863.8499136</v>
      </c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</row>
    <row r="31" spans="1:26">
      <c r="A31" s="12" t="s">
        <v>601</v>
      </c>
      <c r="B31" s="17">
        <f>B30*1.25</f>
        <v>26956.944018030001</v>
      </c>
      <c r="C31" s="17">
        <f>C30*1.25</f>
        <v>6758.795658666666</v>
      </c>
      <c r="D31" s="17">
        <f>D30*1.5</f>
        <v>8795.7748704000005</v>
      </c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</row>
    <row r="32" spans="1:26">
      <c r="A32" s="12"/>
      <c r="B32" s="17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</row>
    <row r="33" spans="1:25">
      <c r="A33" s="12" t="s">
        <v>687</v>
      </c>
      <c r="B33" s="17" t="s">
        <v>10</v>
      </c>
      <c r="C33" t="s">
        <v>671</v>
      </c>
      <c r="D33" t="s">
        <v>672</v>
      </c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</row>
    <row r="34" spans="1:25">
      <c r="A34" t="s">
        <v>598</v>
      </c>
      <c r="B34" s="17">
        <f>B28*$C$9</f>
        <v>26989681.975723639</v>
      </c>
      <c r="C34" s="17">
        <f t="shared" ref="C34:D37" si="9">C28*$C$9</f>
        <v>5451104.0901818182</v>
      </c>
      <c r="D34" s="17">
        <f t="shared" si="9"/>
        <v>5913002.5810909085</v>
      </c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</row>
    <row r="35" spans="1:25">
      <c r="A35" t="s">
        <v>599</v>
      </c>
      <c r="B35" s="17">
        <f>B29*$C$9</f>
        <v>33737102.469654545</v>
      </c>
      <c r="C35" s="17">
        <f t="shared" si="9"/>
        <v>6813880.1127272733</v>
      </c>
      <c r="D35" s="17">
        <f t="shared" si="9"/>
        <v>8869503.8716363646</v>
      </c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</row>
    <row r="36" spans="1:25">
      <c r="A36" t="s">
        <v>600</v>
      </c>
      <c r="B36" s="17">
        <f>B30*$C$10</f>
        <v>56462544.56140101</v>
      </c>
      <c r="C36" s="17">
        <f t="shared" si="9"/>
        <v>8847877.953163635</v>
      </c>
      <c r="D36" s="17">
        <f t="shared" si="9"/>
        <v>9595390.7677090894</v>
      </c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</row>
    <row r="37" spans="1:25">
      <c r="A37" s="12" t="s">
        <v>601</v>
      </c>
      <c r="B37" s="17">
        <f>B31*$C$10</f>
        <v>70578180.701751277</v>
      </c>
      <c r="C37" s="17">
        <f t="shared" si="9"/>
        <v>11059847.441454543</v>
      </c>
      <c r="D37" s="17">
        <f t="shared" si="9"/>
        <v>14393086.151563637</v>
      </c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</row>
    <row r="38" spans="1:25">
      <c r="A38" s="12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</row>
    <row r="39" spans="1:25">
      <c r="A39" s="4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8"/>
  <sheetViews>
    <sheetView workbookViewId="0">
      <pane xSplit="1" topLeftCell="R1" activePane="topRight" state="frozen"/>
      <selection pane="topRight" activeCell="Y12" sqref="Y12"/>
    </sheetView>
  </sheetViews>
  <sheetFormatPr baseColWidth="10" defaultRowHeight="15" x14ac:dyDescent="0"/>
  <cols>
    <col min="1" max="1" width="20.6640625" bestFit="1" customWidth="1"/>
    <col min="2" max="2" width="11.83203125" bestFit="1" customWidth="1"/>
    <col min="3" max="3" width="12.1640625" bestFit="1" customWidth="1"/>
    <col min="4" max="4" width="10.33203125" bestFit="1" customWidth="1"/>
    <col min="5" max="5" width="8" bestFit="1" customWidth="1"/>
    <col min="6" max="6" width="8.5" bestFit="1" customWidth="1"/>
    <col min="7" max="7" width="9.1640625" bestFit="1" customWidth="1"/>
    <col min="8" max="8" width="8.6640625" bestFit="1" customWidth="1"/>
    <col min="9" max="9" width="13.83203125" bestFit="1" customWidth="1"/>
    <col min="10" max="10" width="11.5" bestFit="1" customWidth="1"/>
    <col min="11" max="11" width="16.6640625" bestFit="1" customWidth="1"/>
    <col min="12" max="12" width="11.1640625" bestFit="1" customWidth="1"/>
    <col min="13" max="13" width="16.33203125" bestFit="1" customWidth="1"/>
    <col min="14" max="14" width="9.1640625" bestFit="1" customWidth="1"/>
    <col min="15" max="15" width="12.5" bestFit="1" customWidth="1"/>
    <col min="16" max="16" width="9" bestFit="1" customWidth="1"/>
    <col min="17" max="17" width="8.6640625" bestFit="1" customWidth="1"/>
    <col min="18" max="18" width="12" bestFit="1" customWidth="1"/>
    <col min="19" max="19" width="17.1640625" bestFit="1" customWidth="1"/>
    <col min="20" max="20" width="9.33203125" bestFit="1" customWidth="1"/>
    <col min="21" max="21" width="12.6640625" bestFit="1" customWidth="1"/>
    <col min="22" max="22" width="9.1640625" bestFit="1" customWidth="1"/>
    <col min="23" max="23" width="8.83203125" bestFit="1" customWidth="1"/>
    <col min="24" max="24" width="12.1640625" bestFit="1" customWidth="1"/>
    <col min="25" max="25" width="17.1640625" bestFit="1" customWidth="1"/>
    <col min="26" max="26" width="6" bestFit="1" customWidth="1"/>
  </cols>
  <sheetData>
    <row r="1" spans="1:26">
      <c r="B1" t="s">
        <v>580</v>
      </c>
      <c r="C1" t="s">
        <v>581</v>
      </c>
    </row>
    <row r="2" spans="1:26">
      <c r="A2" t="s">
        <v>571</v>
      </c>
      <c r="B2">
        <v>2</v>
      </c>
      <c r="C2">
        <f>B2/PlayerInfo!B2</f>
        <v>2</v>
      </c>
      <c r="E2" s="11"/>
    </row>
    <row r="3" spans="1:26">
      <c r="A3" t="s">
        <v>639</v>
      </c>
      <c r="B3">
        <f>B2/1.6</f>
        <v>1.25</v>
      </c>
      <c r="C3">
        <f>B2/(PlayerInfo!B2+PlayerInfo!B9)</f>
        <v>1.25</v>
      </c>
      <c r="E3" s="11"/>
    </row>
    <row r="4" spans="1:26">
      <c r="A4" t="s">
        <v>562</v>
      </c>
      <c r="B4" s="13">
        <v>0.03</v>
      </c>
      <c r="C4" s="13">
        <f>MIN(B4*PlayerInfo!B3,1)</f>
        <v>0.06</v>
      </c>
    </row>
    <row r="5" spans="1:26">
      <c r="A5" t="s">
        <v>563</v>
      </c>
      <c r="B5" s="13">
        <v>0</v>
      </c>
      <c r="C5" s="13">
        <f>MIN(B5*PlayerInfo!B4,1)</f>
        <v>0</v>
      </c>
    </row>
    <row r="6" spans="1:26">
      <c r="A6" t="s">
        <v>572</v>
      </c>
      <c r="B6" s="13">
        <v>1E-3</v>
      </c>
      <c r="C6" s="13">
        <f>MIN(B6*PlayerInfo!B4,1)</f>
        <v>2E-3</v>
      </c>
    </row>
    <row r="7" spans="1:26">
      <c r="A7" t="s">
        <v>579</v>
      </c>
      <c r="B7" s="15">
        <f>(1*(1-B4)*(1-B5))</f>
        <v>0.97</v>
      </c>
      <c r="C7" s="15">
        <f>(1*(1-C4)*(1-C5))</f>
        <v>0.94</v>
      </c>
    </row>
    <row r="8" spans="1:26">
      <c r="A8" t="s">
        <v>582</v>
      </c>
      <c r="B8" s="15">
        <f>(1*(1-B4)*(1-B6))</f>
        <v>0.96902999999999995</v>
      </c>
      <c r="C8" s="15">
        <f>(1*(1-C4)*(1-C6))</f>
        <v>0.93811999999999995</v>
      </c>
    </row>
    <row r="9" spans="1:26">
      <c r="A9" t="s">
        <v>597</v>
      </c>
      <c r="B9">
        <f>PlayerInfo!$B$8/B2</f>
        <v>1800</v>
      </c>
      <c r="C9">
        <f>PlayerInfo!$B$8/C2</f>
        <v>1800</v>
      </c>
    </row>
    <row r="10" spans="1:26">
      <c r="A10" t="s">
        <v>638</v>
      </c>
      <c r="B10">
        <f>PlayerInfo!$B$8/B3</f>
        <v>2880</v>
      </c>
      <c r="C10">
        <f>PlayerInfo!$B$8/C3</f>
        <v>2880</v>
      </c>
    </row>
    <row r="12" spans="1:26">
      <c r="A12" t="s">
        <v>568</v>
      </c>
      <c r="B12" t="s">
        <v>569</v>
      </c>
      <c r="C12" t="s">
        <v>573</v>
      </c>
      <c r="D12" t="s">
        <v>575</v>
      </c>
      <c r="E12" t="s">
        <v>574</v>
      </c>
      <c r="F12" t="s">
        <v>570</v>
      </c>
      <c r="G12" t="s">
        <v>562</v>
      </c>
      <c r="H12" t="s">
        <v>563</v>
      </c>
      <c r="I12" t="s">
        <v>572</v>
      </c>
      <c r="J12" t="s">
        <v>579</v>
      </c>
      <c r="K12" t="s">
        <v>582</v>
      </c>
      <c r="L12" t="s">
        <v>583</v>
      </c>
      <c r="M12" t="s">
        <v>584</v>
      </c>
      <c r="N12" t="s">
        <v>673</v>
      </c>
      <c r="O12" t="s">
        <v>676</v>
      </c>
      <c r="P12" t="s">
        <v>677</v>
      </c>
      <c r="Q12" t="s">
        <v>678</v>
      </c>
      <c r="R12" t="s">
        <v>679</v>
      </c>
      <c r="S12" t="s">
        <v>680</v>
      </c>
      <c r="T12" t="s">
        <v>681</v>
      </c>
      <c r="U12" t="s">
        <v>682</v>
      </c>
      <c r="V12" t="s">
        <v>683</v>
      </c>
      <c r="W12" t="s">
        <v>684</v>
      </c>
      <c r="X12" t="s">
        <v>685</v>
      </c>
      <c r="Y12" t="s">
        <v>690</v>
      </c>
      <c r="Z12" t="s">
        <v>585</v>
      </c>
    </row>
    <row r="13" spans="1:26">
      <c r="A13" s="4" t="s">
        <v>19</v>
      </c>
      <c r="B13" s="8">
        <f>EnemyInfoCasual!E297</f>
        <v>1250</v>
      </c>
      <c r="C13" s="8">
        <f>(B13+(IF(EnemyInfoCasual!I297=1,PlayerInfo!$B$5,0)))*(PlayerInfo!$B$1)*(EnemyInfoCasual!L297+1)</f>
        <v>2250</v>
      </c>
      <c r="D13" s="8">
        <f>(B13+(IF(EnemyInfoCasual!I297=1,PlayerInfo!$B$5,0))+PlayerInfo!$B$6)*(PlayerInfo!$B$1)*(EnemyInfoCasual!L297+1)*EnemyInfoCasual!H297</f>
        <v>2250</v>
      </c>
      <c r="E13" s="8">
        <f>(B13+(IF(EnemyInfoCasual!I297=1,PlayerInfo!$B$5,0))+PlayerInfo!$B$6+PlayerInfo!$B$7)*(PlayerInfo!$B$1)*(EnemyInfoCasual!L297+1)*1.2*EnemyInfoCasual!H297</f>
        <v>2700</v>
      </c>
      <c r="F13" s="13">
        <f>1/12</f>
        <v>8.3333333333333329E-2</v>
      </c>
      <c r="G13" s="13">
        <f>MIN((($B$4+(IF(EnemyInfoCasual!$C297=1,0.05,0))-($B$4*(IF(EnemyInfoCasual!$C297=1,0.05,0))))*PlayerInfo!$B$3)*EnemyInfoCasual!H297,1)</f>
        <v>0.157</v>
      </c>
      <c r="H13" s="13">
        <f>MIN((($B$5+(IF(EnemyInfoCasual!$C297=1,0.005,0))-($B$5*(IF(EnemyInfoCasual!$C297=1,0.005,0))))*PlayerInfo!$B$4)*EnemyInfoCasual!H297,1)</f>
        <v>0.01</v>
      </c>
      <c r="I13" s="13">
        <f>MIN((($B$6+(IF(EnemyInfoCasual!$C297=1,0.005,0))-($B$6*(IF(EnemyInfoCasual!$C297=1,0.005,0))))*PlayerInfo!$B$4)*EnemyInfoCasual!H297,1)</f>
        <v>1.1990000000000001E-2</v>
      </c>
      <c r="J13" s="13">
        <f>(1*(1-G13)*(1-H13))</f>
        <v>0.83456999999999992</v>
      </c>
      <c r="K13" s="14">
        <f>(1*(1-G13)*(1-I13))</f>
        <v>0.83289243000000002</v>
      </c>
      <c r="L13" s="8">
        <f>(J13*C13)+(G13*D13)+(H13*E13)</f>
        <v>2258.0324999999998</v>
      </c>
      <c r="M13" s="8">
        <f>((K13*C13)+(G13*D13)+(I13*E13))*1.3</f>
        <v>2937.5202577499999</v>
      </c>
      <c r="N13" s="16">
        <f>EnemyInfoCasual!F297</f>
        <v>50</v>
      </c>
      <c r="O13" s="16">
        <f>N13*PlayerInfo!$B$10</f>
        <v>50</v>
      </c>
      <c r="P13" s="16">
        <f>N13*PlayerInfo!$B$10*1.2*EnemyInfoCasual!H297</f>
        <v>60</v>
      </c>
      <c r="Q13" s="16">
        <f>N13*PlayerInfo!$B$10*1.2*1.5*EnemyInfoCasual!H297</f>
        <v>90</v>
      </c>
      <c r="R13" s="16">
        <f>(J13*O13)+(G13*P13)+(H13*Q13)</f>
        <v>52.048499999999997</v>
      </c>
      <c r="S13" s="16">
        <f>((K13*O13)+(G13*P13)+(I13*Q13))*1.6</f>
        <v>83.4299544</v>
      </c>
      <c r="T13" s="16">
        <f>EnemyInfoCasual!G297</f>
        <v>200</v>
      </c>
      <c r="U13" s="16">
        <f>T13*PlayerInfo!$B$11</f>
        <v>200</v>
      </c>
      <c r="V13" s="16">
        <f>T13*PlayerInfo!$B$11*1.2*EnemyInfoCasual!H297</f>
        <v>240</v>
      </c>
      <c r="W13" s="16">
        <f>T13*PlayerInfo!$B$11*1.2*1.5*EnemyInfoCasual!H297</f>
        <v>360</v>
      </c>
      <c r="X13" s="16">
        <f>(J13*U13)+(G13*V13)+(H13*W13)</f>
        <v>208.19399999999999</v>
      </c>
      <c r="Y13" s="16">
        <f>((K13*U13)+(G13*V13)+(I13*W13))*1.6</f>
        <v>333.7198176</v>
      </c>
    </row>
    <row r="14" spans="1:26">
      <c r="A14" s="4" t="s">
        <v>20</v>
      </c>
      <c r="B14" s="8">
        <f>EnemyInfoCasual!E298</f>
        <v>1250</v>
      </c>
      <c r="C14" s="8">
        <f>(B14+(IF(EnemyInfoCasual!I298=1,PlayerInfo!$B$5,0)))*(PlayerInfo!$B$1)*(EnemyInfoCasual!L298+1)</f>
        <v>2250</v>
      </c>
      <c r="D14" s="8">
        <f>(B14+(IF(EnemyInfoCasual!I298=1,PlayerInfo!$B$5,0))+PlayerInfo!$B$6)*(PlayerInfo!$B$1)*(EnemyInfoCasual!L298+1)*EnemyInfoCasual!H298</f>
        <v>2250</v>
      </c>
      <c r="E14" s="8">
        <f>(B14+(IF(EnemyInfoCasual!I298=1,PlayerInfo!$B$5,0))+PlayerInfo!$B$6+PlayerInfo!$B$7)*(PlayerInfo!$B$1)*(EnemyInfoCasual!L298+1)*1.2*EnemyInfoCasual!H298</f>
        <v>2700</v>
      </c>
      <c r="F14" s="13">
        <f>1/12</f>
        <v>8.3333333333333329E-2</v>
      </c>
      <c r="G14" s="13">
        <f>MIN((($B$4+(IF(EnemyInfoCasual!$C298=1,0.05,0))-($B$4*(IF(EnemyInfoCasual!$C298=1,0.05,0))))*PlayerInfo!$B$3)*EnemyInfoCasual!H298,1)</f>
        <v>0.157</v>
      </c>
      <c r="H14" s="13">
        <f>MIN((($B$5+(IF(EnemyInfoCasual!$C298=1,0.005,0))-($B$5*(IF(EnemyInfoCasual!$C298=1,0.005,0))))*PlayerInfo!$B$4)*EnemyInfoCasual!H298,1)</f>
        <v>0.01</v>
      </c>
      <c r="I14" s="13">
        <f>MIN((($B$6+(IF(EnemyInfoCasual!$C298=1,0.005,0))-($B$6*(IF(EnemyInfoCasual!$C298=1,0.005,0))))*PlayerInfo!$B$4)*EnemyInfoCasual!H298,1)</f>
        <v>1.1990000000000001E-2</v>
      </c>
      <c r="J14" s="13">
        <f>(1*(1-G14)*(1-H14))</f>
        <v>0.83456999999999992</v>
      </c>
      <c r="K14" s="14">
        <f>(1*(1-G14)*(1-I14))</f>
        <v>0.83289243000000002</v>
      </c>
      <c r="L14" s="8">
        <f>(J14*C14)+(G14*D14)+(H14*E14)</f>
        <v>2258.0324999999998</v>
      </c>
      <c r="M14" s="8">
        <f>((K14*C14)+(G14*D14)+(I14*E14))*1.3</f>
        <v>2937.5202577499999</v>
      </c>
      <c r="N14" s="16">
        <f>EnemyInfoCasual!F298</f>
        <v>50</v>
      </c>
      <c r="O14" s="16">
        <f>N14*PlayerInfo!$B$10</f>
        <v>50</v>
      </c>
      <c r="P14" s="16">
        <f>N14*PlayerInfo!$B$10*1.2*EnemyInfoCasual!H298</f>
        <v>60</v>
      </c>
      <c r="Q14" s="16">
        <f>N14*PlayerInfo!$B$10*1.2*1.5*EnemyInfoCasual!H298</f>
        <v>90</v>
      </c>
      <c r="R14" s="16">
        <f t="shared" ref="R14:R17" si="0">(J14*O14)+(G14*P14)+(H14*Q14)</f>
        <v>52.048499999999997</v>
      </c>
      <c r="S14" s="16">
        <f t="shared" ref="S14:S17" si="1">((K14*O14)+(G14*P14)+(I14*Q14))*1.6</f>
        <v>83.4299544</v>
      </c>
      <c r="T14" s="16">
        <f>EnemyInfoCasual!G298</f>
        <v>200</v>
      </c>
      <c r="U14" s="16">
        <f>T14*PlayerInfo!$B$11</f>
        <v>200</v>
      </c>
      <c r="V14" s="16">
        <f>T14*PlayerInfo!$B$11*1.2*EnemyInfoCasual!H298</f>
        <v>240</v>
      </c>
      <c r="W14" s="16">
        <f>T14*PlayerInfo!$B$11*1.2*1.5*EnemyInfoCasual!H298</f>
        <v>360</v>
      </c>
      <c r="X14" s="16">
        <f t="shared" ref="X14:X17" si="2">(J14*U14)+(G14*V14)+(H14*W14)</f>
        <v>208.19399999999999</v>
      </c>
      <c r="Y14" s="16">
        <f t="shared" ref="Y14:Y17" si="3">((K14*U14)+(G14*V14)+(I14*W14))*1.6</f>
        <v>333.7198176</v>
      </c>
    </row>
    <row r="15" spans="1:26">
      <c r="A15" s="4" t="s">
        <v>21</v>
      </c>
      <c r="B15" s="8">
        <f>EnemyInfoCasual!E299</f>
        <v>1500</v>
      </c>
      <c r="C15" s="8">
        <f>(B15+(IF(EnemyInfoCasual!I299=1,PlayerInfo!$B$5,0)))*(PlayerInfo!$B$1)*(EnemyInfoCasual!L299+1)</f>
        <v>2699.9999999999995</v>
      </c>
      <c r="D15" s="8">
        <f>(B15+(IF(EnemyInfoCasual!I299=1,PlayerInfo!$B$5,0))+PlayerInfo!$B$6)*(PlayerInfo!$B$1)*(EnemyInfoCasual!L299+1)*EnemyInfoCasual!H299</f>
        <v>2699.9999999999995</v>
      </c>
      <c r="E15" s="8">
        <f>(B15+(IF(EnemyInfoCasual!I299=1,PlayerInfo!$B$5,0))+PlayerInfo!$B$6+PlayerInfo!$B$7)*(PlayerInfo!$B$1)*(EnemyInfoCasual!L299+1)*1.2*EnemyInfoCasual!H299</f>
        <v>3239.9999999999995</v>
      </c>
      <c r="F15" s="13">
        <f>1/12</f>
        <v>8.3333333333333329E-2</v>
      </c>
      <c r="G15" s="13">
        <f>MIN((($B$4+(IF(EnemyInfoCasual!$C299=1,0.05,0))-($B$4*(IF(EnemyInfoCasual!$C299=1,0.05,0))))*PlayerInfo!$B$3)*EnemyInfoCasual!H299,1)</f>
        <v>0.157</v>
      </c>
      <c r="H15" s="13">
        <f>MIN((($B$5+(IF(EnemyInfoCasual!$C299=1,0.005,0))-($B$5*(IF(EnemyInfoCasual!$C299=1,0.005,0))))*PlayerInfo!$B$4)*EnemyInfoCasual!H299,1)</f>
        <v>0.01</v>
      </c>
      <c r="I15" s="13">
        <f>MIN((($B$6+(IF(EnemyInfoCasual!$C299=1,0.005,0))-($B$6*(IF(EnemyInfoCasual!$C299=1,0.005,0))))*PlayerInfo!$B$4)*EnemyInfoCasual!H299,1)</f>
        <v>1.1990000000000001E-2</v>
      </c>
      <c r="J15" s="13">
        <f>(1*(1-G15)*(1-H15))</f>
        <v>0.83456999999999992</v>
      </c>
      <c r="K15" s="14">
        <f>(1*(1-G15)*(1-I15))</f>
        <v>0.83289243000000002</v>
      </c>
      <c r="L15" s="8">
        <f>(J15*C15)+(G15*D15)+(H15*E15)</f>
        <v>2709.6389999999997</v>
      </c>
      <c r="M15" s="8">
        <f>((K15*C15)+(G15*D15)+(I15*E15))*1.3</f>
        <v>3525.0243092999999</v>
      </c>
      <c r="N15" s="16">
        <f>EnemyInfoCasual!F299</f>
        <v>50</v>
      </c>
      <c r="O15" s="16">
        <f>N15*PlayerInfo!$B$10</f>
        <v>50</v>
      </c>
      <c r="P15" s="16">
        <f>N15*PlayerInfo!$B$10*1.2*EnemyInfoCasual!H299</f>
        <v>60</v>
      </c>
      <c r="Q15" s="16">
        <f>N15*PlayerInfo!$B$10*1.2*1.5*EnemyInfoCasual!H299</f>
        <v>90</v>
      </c>
      <c r="R15" s="16">
        <f t="shared" si="0"/>
        <v>52.048499999999997</v>
      </c>
      <c r="S15" s="16">
        <f t="shared" si="1"/>
        <v>83.4299544</v>
      </c>
      <c r="T15" s="16">
        <f>EnemyInfoCasual!G299</f>
        <v>200</v>
      </c>
      <c r="U15" s="16">
        <f>T15*PlayerInfo!$B$11</f>
        <v>200</v>
      </c>
      <c r="V15" s="16">
        <f>T15*PlayerInfo!$B$11*1.2*EnemyInfoCasual!H299</f>
        <v>240</v>
      </c>
      <c r="W15" s="16">
        <f>T15*PlayerInfo!$B$11*1.2*1.5*EnemyInfoCasual!H299</f>
        <v>360</v>
      </c>
      <c r="X15" s="16">
        <f t="shared" si="2"/>
        <v>208.19399999999999</v>
      </c>
      <c r="Y15" s="16">
        <f t="shared" si="3"/>
        <v>333.7198176</v>
      </c>
    </row>
    <row r="16" spans="1:26">
      <c r="A16" s="4" t="s">
        <v>22</v>
      </c>
      <c r="B16" s="8">
        <f>EnemyInfoCasual!E300</f>
        <v>1500</v>
      </c>
      <c r="C16" s="8">
        <f>(B16+(IF(EnemyInfoCasual!I300=1,PlayerInfo!$B$5,0)))*(PlayerInfo!$B$1)*(EnemyInfoCasual!L300+1)</f>
        <v>2699.9999999999995</v>
      </c>
      <c r="D16" s="8">
        <f>(B16+(IF(EnemyInfoCasual!I300=1,PlayerInfo!$B$5,0))+PlayerInfo!$B$6)*(PlayerInfo!$B$1)*(EnemyInfoCasual!L300+1)*EnemyInfoCasual!H300</f>
        <v>2699.9999999999995</v>
      </c>
      <c r="E16" s="8">
        <f>(B16+(IF(EnemyInfoCasual!I300=1,PlayerInfo!$B$5,0))+PlayerInfo!$B$6+PlayerInfo!$B$7)*(PlayerInfo!$B$1)*(EnemyInfoCasual!L300+1)*1.2*EnemyInfoCasual!H300</f>
        <v>3239.9999999999995</v>
      </c>
      <c r="F16" s="13">
        <f>1/12</f>
        <v>8.3333333333333329E-2</v>
      </c>
      <c r="G16" s="13">
        <f>MIN((($B$4+(IF(EnemyInfoCasual!$C300=1,0.05,0))-($B$4*(IF(EnemyInfoCasual!$C300=1,0.05,0))))*PlayerInfo!$B$3)*EnemyInfoCasual!H300,1)</f>
        <v>0.157</v>
      </c>
      <c r="H16" s="13">
        <f>MIN((($B$5+(IF(EnemyInfoCasual!$C300=1,0.005,0))-($B$5*(IF(EnemyInfoCasual!$C300=1,0.005,0))))*PlayerInfo!$B$4)*EnemyInfoCasual!H300,1)</f>
        <v>0.01</v>
      </c>
      <c r="I16" s="13">
        <f>MIN((($B$6+(IF(EnemyInfoCasual!$C300=1,0.005,0))-($B$6*(IF(EnemyInfoCasual!$C300=1,0.005,0))))*PlayerInfo!$B$4)*EnemyInfoCasual!H300,1)</f>
        <v>1.1990000000000001E-2</v>
      </c>
      <c r="J16" s="13">
        <f>(1*(1-G16)*(1-H16))</f>
        <v>0.83456999999999992</v>
      </c>
      <c r="K16" s="14">
        <f>(1*(1-G16)*(1-I16))</f>
        <v>0.83289243000000002</v>
      </c>
      <c r="L16" s="8">
        <f>(J16*C16)+(G16*D16)+(H16*E16)</f>
        <v>2709.6389999999997</v>
      </c>
      <c r="M16" s="8">
        <f>((K16*C16)+(G16*D16)+(I16*E16))*1.3</f>
        <v>3525.0243092999999</v>
      </c>
      <c r="N16" s="16">
        <f>EnemyInfoCasual!F300</f>
        <v>50</v>
      </c>
      <c r="O16" s="16">
        <f>N16*PlayerInfo!$B$10</f>
        <v>50</v>
      </c>
      <c r="P16" s="16">
        <f>N16*PlayerInfo!$B$10*1.2*EnemyInfoCasual!H300</f>
        <v>60</v>
      </c>
      <c r="Q16" s="16">
        <f>N16*PlayerInfo!$B$10*1.2*1.5*EnemyInfoCasual!H300</f>
        <v>90</v>
      </c>
      <c r="R16" s="16">
        <f t="shared" si="0"/>
        <v>52.048499999999997</v>
      </c>
      <c r="S16" s="16">
        <f t="shared" si="1"/>
        <v>83.4299544</v>
      </c>
      <c r="T16" s="16">
        <f>EnemyInfoCasual!G300</f>
        <v>200</v>
      </c>
      <c r="U16" s="16">
        <f>T16*PlayerInfo!$B$11</f>
        <v>200</v>
      </c>
      <c r="V16" s="16">
        <f>T16*PlayerInfo!$B$11*1.2*EnemyInfoCasual!H300</f>
        <v>240</v>
      </c>
      <c r="W16" s="16">
        <f>T16*PlayerInfo!$B$11*1.2*1.5*EnemyInfoCasual!H300</f>
        <v>360</v>
      </c>
      <c r="X16" s="16">
        <f t="shared" si="2"/>
        <v>208.19399999999999</v>
      </c>
      <c r="Y16" s="16">
        <f t="shared" si="3"/>
        <v>333.7198176</v>
      </c>
    </row>
    <row r="17" spans="1:25">
      <c r="A17" s="4" t="s">
        <v>23</v>
      </c>
      <c r="B17" s="8">
        <f>EnemyInfoCasual!E301</f>
        <v>1500</v>
      </c>
      <c r="C17" s="8">
        <f>(B17+(IF(EnemyInfoCasual!I301=1,PlayerInfo!$B$5,0)))*(PlayerInfo!$B$1)*(EnemyInfoCasual!L301+1)</f>
        <v>2699.9999999999995</v>
      </c>
      <c r="D17" s="8">
        <f>(B17+(IF(EnemyInfoCasual!I301=1,PlayerInfo!$B$5,0))+PlayerInfo!$B$6)*(PlayerInfo!$B$1)*(EnemyInfoCasual!L301+1)*EnemyInfoCasual!H301</f>
        <v>2699.9999999999995</v>
      </c>
      <c r="E17" s="8">
        <f>(B17+(IF(EnemyInfoCasual!I301=1,PlayerInfo!$B$5,0))+PlayerInfo!$B$6+PlayerInfo!$B$7)*(PlayerInfo!$B$1)*(EnemyInfoCasual!L301+1)*1.2*EnemyInfoCasual!H301</f>
        <v>3239.9999999999995</v>
      </c>
      <c r="F17" s="13">
        <f>1/12</f>
        <v>8.3333333333333329E-2</v>
      </c>
      <c r="G17" s="13">
        <f>MIN((($B$4+(IF(EnemyInfoCasual!$C301=1,0.05,0))-($B$4*(IF(EnemyInfoCasual!$C301=1,0.05,0))))*PlayerInfo!$B$3)*EnemyInfoCasual!H301,1)</f>
        <v>0.157</v>
      </c>
      <c r="H17" s="13">
        <f>MIN((($B$5+(IF(EnemyInfoCasual!$C301=1,0.005,0))-($B$5*(IF(EnemyInfoCasual!$C301=1,0.005,0))))*PlayerInfo!$B$4)*EnemyInfoCasual!H301,1)</f>
        <v>0.01</v>
      </c>
      <c r="I17" s="13">
        <f>MIN((($B$6+(IF(EnemyInfoCasual!$C301=1,0.005,0))-($B$6*(IF(EnemyInfoCasual!$C301=1,0.005,0))))*PlayerInfo!$B$4)*EnemyInfoCasual!H301,1)</f>
        <v>1.1990000000000001E-2</v>
      </c>
      <c r="J17" s="13">
        <f>(1*(1-G17)*(1-H17))</f>
        <v>0.83456999999999992</v>
      </c>
      <c r="K17" s="14">
        <f>(1*(1-G17)*(1-I17))</f>
        <v>0.83289243000000002</v>
      </c>
      <c r="L17" s="8">
        <f>(J17*C17)+(G17*D17)+(H17*E17)</f>
        <v>2709.6389999999997</v>
      </c>
      <c r="M17" s="8">
        <f>((K17*C17)+(G17*D17)+(I17*E17))*1.3</f>
        <v>3525.0243092999999</v>
      </c>
      <c r="N17" s="16">
        <f>EnemyInfoCasual!F301</f>
        <v>50</v>
      </c>
      <c r="O17" s="16">
        <f>N17*PlayerInfo!$B$10</f>
        <v>50</v>
      </c>
      <c r="P17" s="16">
        <f>N17*PlayerInfo!$B$10*1.2*EnemyInfoCasual!H301</f>
        <v>60</v>
      </c>
      <c r="Q17" s="16">
        <f>N17*PlayerInfo!$B$10*1.2*1.5*EnemyInfoCasual!H301</f>
        <v>90</v>
      </c>
      <c r="R17" s="16">
        <f t="shared" si="0"/>
        <v>52.048499999999997</v>
      </c>
      <c r="S17" s="16">
        <f t="shared" si="1"/>
        <v>83.4299544</v>
      </c>
      <c r="T17" s="16">
        <f>EnemyInfoCasual!G301</f>
        <v>200</v>
      </c>
      <c r="U17" s="16">
        <f>T17*PlayerInfo!$B$11</f>
        <v>200</v>
      </c>
      <c r="V17" s="16">
        <f>T17*PlayerInfo!$B$11*1.2*EnemyInfoCasual!H301</f>
        <v>240</v>
      </c>
      <c r="W17" s="16">
        <f>T17*PlayerInfo!$B$11*1.2*1.5*EnemyInfoCasual!H301</f>
        <v>360</v>
      </c>
      <c r="X17" s="16">
        <f t="shared" si="2"/>
        <v>208.19399999999999</v>
      </c>
      <c r="Y17" s="16">
        <f t="shared" si="3"/>
        <v>333.7198176</v>
      </c>
    </row>
    <row r="18" spans="1:25">
      <c r="F18" s="13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</row>
    <row r="19" spans="1:25"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</row>
    <row r="20" spans="1:25">
      <c r="A20" t="s">
        <v>686</v>
      </c>
      <c r="B20" t="s">
        <v>10</v>
      </c>
      <c r="C20" t="s">
        <v>671</v>
      </c>
      <c r="D20" t="s">
        <v>672</v>
      </c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</row>
    <row r="21" spans="1:25">
      <c r="A21" t="s">
        <v>598</v>
      </c>
      <c r="B21" s="17">
        <f>SUMPRODUCT(F$13:F17,L$13:L17)</f>
        <v>1053.7484999999999</v>
      </c>
      <c r="C21" s="17">
        <f>SUMPRODUCT($F$13:$F17,R$13:R17)</f>
        <v>21.686875000000001</v>
      </c>
      <c r="D21" s="17">
        <f>SUMPRODUCT($F$13:$F17,X$13:X17)</f>
        <v>86.747500000000002</v>
      </c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</row>
    <row r="22" spans="1:25">
      <c r="A22" t="s">
        <v>599</v>
      </c>
      <c r="B22" s="17">
        <f>B21*1.25</f>
        <v>1317.1856249999998</v>
      </c>
      <c r="C22" s="17">
        <f>C21*1.25</f>
        <v>27.108593750000001</v>
      </c>
      <c r="D22" s="17">
        <f>D21*1.5</f>
        <v>130.12125</v>
      </c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</row>
    <row r="23" spans="1:25">
      <c r="A23" t="s">
        <v>600</v>
      </c>
      <c r="B23" s="17">
        <f>SUMPRODUCT(F$13:F17,M$13:M17)</f>
        <v>1370.8427869499999</v>
      </c>
      <c r="C23" s="17">
        <f>SUMPRODUCT($F$13:$F17,S$13:S17)</f>
        <v>34.762481000000001</v>
      </c>
      <c r="D23" s="17">
        <f>SUMPRODUCT($F$13:$F17,Y$13:Y17)</f>
        <v>139.049924</v>
      </c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</row>
    <row r="24" spans="1:25">
      <c r="A24" s="12" t="s">
        <v>601</v>
      </c>
      <c r="B24" s="17">
        <f>B23*1.25</f>
        <v>1713.5534836874999</v>
      </c>
      <c r="C24" s="17">
        <f>C23*1.25</f>
        <v>43.453101250000003</v>
      </c>
      <c r="D24" s="17">
        <f>D23*1.5</f>
        <v>208.57488599999999</v>
      </c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</row>
    <row r="25" spans="1:25">
      <c r="A25" s="12"/>
      <c r="B25" s="17"/>
      <c r="N25" s="16"/>
      <c r="O25" s="16"/>
      <c r="P25" s="16"/>
      <c r="Q25" s="16"/>
      <c r="R25" s="16"/>
      <c r="S25" s="16"/>
      <c r="T25" s="16"/>
      <c r="U25" s="16"/>
      <c r="V25" s="16"/>
      <c r="W25" s="16"/>
      <c r="X25" s="16"/>
      <c r="Y25" s="16"/>
    </row>
    <row r="26" spans="1:25">
      <c r="A26" s="12" t="s">
        <v>687</v>
      </c>
      <c r="B26" s="17" t="s">
        <v>10</v>
      </c>
      <c r="C26" t="s">
        <v>671</v>
      </c>
      <c r="D26" t="s">
        <v>672</v>
      </c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6"/>
    </row>
    <row r="27" spans="1:25">
      <c r="A27" t="s">
        <v>598</v>
      </c>
      <c r="B27" s="17">
        <f>B21*$C$9</f>
        <v>1896747.2999999998</v>
      </c>
      <c r="C27" s="17">
        <f t="shared" ref="C27:D30" si="4">C21*$C$9</f>
        <v>39036.375</v>
      </c>
      <c r="D27" s="17">
        <f t="shared" si="4"/>
        <v>156145.5</v>
      </c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</row>
    <row r="28" spans="1:25">
      <c r="A28" t="s">
        <v>599</v>
      </c>
      <c r="B28" s="17">
        <f>B22*$C$9</f>
        <v>2370934.1249999995</v>
      </c>
      <c r="C28" s="17">
        <f t="shared" si="4"/>
        <v>48795.46875</v>
      </c>
      <c r="D28" s="17">
        <f t="shared" si="4"/>
        <v>234218.25</v>
      </c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</row>
    <row r="29" spans="1:25">
      <c r="A29" t="s">
        <v>600</v>
      </c>
      <c r="B29" s="17">
        <f>B23*$C$10</f>
        <v>3948027.2264159997</v>
      </c>
      <c r="C29" s="17">
        <f t="shared" si="4"/>
        <v>62572.465800000005</v>
      </c>
      <c r="D29" s="17">
        <f t="shared" si="4"/>
        <v>250289.86320000002</v>
      </c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</row>
    <row r="30" spans="1:25">
      <c r="A30" s="12" t="s">
        <v>601</v>
      </c>
      <c r="B30" s="17">
        <f>B24*$C$10</f>
        <v>4935034.03302</v>
      </c>
      <c r="C30" s="17">
        <f t="shared" si="4"/>
        <v>78215.582250000007</v>
      </c>
      <c r="D30" s="17">
        <f t="shared" si="4"/>
        <v>375434.79479999997</v>
      </c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</row>
    <row r="31" spans="1:25">
      <c r="A31" s="12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</row>
    <row r="32" spans="1:25">
      <c r="A32" s="4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</row>
    <row r="33" spans="14:25"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</row>
    <row r="34" spans="14:25"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</row>
    <row r="35" spans="14:25"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</row>
    <row r="36" spans="14:25"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</row>
    <row r="37" spans="14:25"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</row>
    <row r="38" spans="14:25"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8"/>
  <sheetViews>
    <sheetView topLeftCell="A2" workbookViewId="0">
      <pane xSplit="1" topLeftCell="U1" activePane="topRight" state="frozen"/>
      <selection pane="topRight" activeCell="Y12" sqref="Y12"/>
    </sheetView>
  </sheetViews>
  <sheetFormatPr baseColWidth="10" defaultRowHeight="15" x14ac:dyDescent="0"/>
  <cols>
    <col min="1" max="1" width="20.6640625" bestFit="1" customWidth="1"/>
    <col min="2" max="2" width="12.83203125" bestFit="1" customWidth="1"/>
    <col min="3" max="3" width="11.83203125" bestFit="1" customWidth="1"/>
    <col min="4" max="4" width="12.83203125" bestFit="1" customWidth="1"/>
    <col min="5" max="5" width="8" bestFit="1" customWidth="1"/>
    <col min="6" max="6" width="8.5" bestFit="1" customWidth="1"/>
    <col min="7" max="7" width="9.1640625" bestFit="1" customWidth="1"/>
    <col min="8" max="8" width="8.6640625" bestFit="1" customWidth="1"/>
    <col min="9" max="9" width="13.83203125" bestFit="1" customWidth="1"/>
    <col min="10" max="10" width="11.5" bestFit="1" customWidth="1"/>
    <col min="11" max="11" width="16.6640625" bestFit="1" customWidth="1"/>
    <col min="12" max="12" width="12.1640625" bestFit="1" customWidth="1"/>
    <col min="13" max="13" width="16.33203125" bestFit="1" customWidth="1"/>
    <col min="14" max="14" width="9.1640625" bestFit="1" customWidth="1"/>
    <col min="15" max="15" width="12.5" bestFit="1" customWidth="1"/>
    <col min="16" max="16" width="9" bestFit="1" customWidth="1"/>
    <col min="17" max="17" width="8.6640625" bestFit="1" customWidth="1"/>
    <col min="18" max="18" width="12.1640625" bestFit="1" customWidth="1"/>
    <col min="19" max="19" width="17.1640625" bestFit="1" customWidth="1"/>
    <col min="20" max="20" width="9.33203125" bestFit="1" customWidth="1"/>
    <col min="21" max="21" width="12.6640625" bestFit="1" customWidth="1"/>
    <col min="22" max="22" width="9.1640625" bestFit="1" customWidth="1"/>
    <col min="23" max="23" width="8.83203125" bestFit="1" customWidth="1"/>
    <col min="24" max="24" width="12.1640625" bestFit="1" customWidth="1"/>
    <col min="25" max="25" width="17.1640625" bestFit="1" customWidth="1"/>
    <col min="26" max="26" width="6" bestFit="1" customWidth="1"/>
  </cols>
  <sheetData>
    <row r="1" spans="1:26">
      <c r="B1" t="s">
        <v>580</v>
      </c>
      <c r="C1" t="s">
        <v>581</v>
      </c>
    </row>
    <row r="2" spans="1:26">
      <c r="A2" t="s">
        <v>571</v>
      </c>
      <c r="B2">
        <v>2.7</v>
      </c>
      <c r="C2">
        <f>B2/PlayerInfo!B2</f>
        <v>2.7</v>
      </c>
      <c r="E2" s="11"/>
    </row>
    <row r="3" spans="1:26">
      <c r="A3" t="s">
        <v>639</v>
      </c>
      <c r="B3">
        <f>B2/1.6</f>
        <v>1.6875</v>
      </c>
      <c r="C3">
        <f>B2/(PlayerInfo!B2+PlayerInfo!B9)</f>
        <v>1.6875</v>
      </c>
      <c r="E3" s="11"/>
    </row>
    <row r="4" spans="1:26">
      <c r="A4" t="s">
        <v>562</v>
      </c>
      <c r="B4" s="13">
        <v>5.0000000000000001E-3</v>
      </c>
      <c r="C4" s="13">
        <f>MIN(B4*PlayerInfo!B3,1)</f>
        <v>0.01</v>
      </c>
    </row>
    <row r="5" spans="1:26">
      <c r="A5" t="s">
        <v>563</v>
      </c>
      <c r="B5" s="13">
        <v>1E-3</v>
      </c>
      <c r="C5" s="13">
        <f>MIN(B5*PlayerInfo!B4,1)</f>
        <v>2E-3</v>
      </c>
    </row>
    <row r="6" spans="1:26">
      <c r="A6" t="s">
        <v>572</v>
      </c>
      <c r="B6" s="13">
        <v>5.0000000000000001E-3</v>
      </c>
      <c r="C6" s="13">
        <f>MIN(B6*PlayerInfo!B4,1)</f>
        <v>0.01</v>
      </c>
    </row>
    <row r="7" spans="1:26">
      <c r="A7" t="s">
        <v>579</v>
      </c>
      <c r="B7" s="15">
        <f>(1*(1-B4)*(1-B5))</f>
        <v>0.99400500000000003</v>
      </c>
      <c r="C7" s="15">
        <f>(1*(1-C4)*(1-C5))</f>
        <v>0.98802000000000001</v>
      </c>
    </row>
    <row r="8" spans="1:26">
      <c r="A8" t="s">
        <v>582</v>
      </c>
      <c r="B8" s="15">
        <f>(1*(1-B4)*(1-B6))</f>
        <v>0.99002500000000004</v>
      </c>
      <c r="C8" s="15">
        <f>(1*(1-C4)*(1-C6))</f>
        <v>0.98009999999999997</v>
      </c>
    </row>
    <row r="9" spans="1:26">
      <c r="A9" t="s">
        <v>597</v>
      </c>
      <c r="B9">
        <f>PlayerInfo!$B$8/B2</f>
        <v>1333.3333333333333</v>
      </c>
      <c r="C9">
        <f>PlayerInfo!$B$8/C2</f>
        <v>1333.3333333333333</v>
      </c>
    </row>
    <row r="10" spans="1:26">
      <c r="A10" t="s">
        <v>638</v>
      </c>
      <c r="B10">
        <f>PlayerInfo!$B$8/B3</f>
        <v>2133.3333333333335</v>
      </c>
      <c r="C10">
        <f>PlayerInfo!$B$8/C3</f>
        <v>2133.3333333333335</v>
      </c>
    </row>
    <row r="12" spans="1:26">
      <c r="A12" t="s">
        <v>568</v>
      </c>
      <c r="B12" t="s">
        <v>569</v>
      </c>
      <c r="C12" t="s">
        <v>573</v>
      </c>
      <c r="D12" t="s">
        <v>575</v>
      </c>
      <c r="E12" t="s">
        <v>574</v>
      </c>
      <c r="F12" t="s">
        <v>570</v>
      </c>
      <c r="G12" t="s">
        <v>562</v>
      </c>
      <c r="H12" t="s">
        <v>563</v>
      </c>
      <c r="I12" t="s">
        <v>572</v>
      </c>
      <c r="J12" t="s">
        <v>579</v>
      </c>
      <c r="K12" t="s">
        <v>582</v>
      </c>
      <c r="L12" t="s">
        <v>583</v>
      </c>
      <c r="M12" t="s">
        <v>584</v>
      </c>
      <c r="N12" t="s">
        <v>673</v>
      </c>
      <c r="O12" t="s">
        <v>676</v>
      </c>
      <c r="P12" t="s">
        <v>677</v>
      </c>
      <c r="Q12" t="s">
        <v>678</v>
      </c>
      <c r="R12" t="s">
        <v>679</v>
      </c>
      <c r="S12" t="s">
        <v>680</v>
      </c>
      <c r="T12" t="s">
        <v>681</v>
      </c>
      <c r="U12" t="s">
        <v>682</v>
      </c>
      <c r="V12" t="s">
        <v>683</v>
      </c>
      <c r="W12" t="s">
        <v>684</v>
      </c>
      <c r="X12" t="s">
        <v>685</v>
      </c>
      <c r="Y12" t="s">
        <v>690</v>
      </c>
      <c r="Z12" t="s">
        <v>585</v>
      </c>
    </row>
    <row r="13" spans="1:26">
      <c r="A13" s="4" t="s">
        <v>301</v>
      </c>
      <c r="B13" s="8">
        <f>EnemyInfoCasual!E325</f>
        <v>10000</v>
      </c>
      <c r="C13" s="8">
        <f>(B13+(IF(EnemyInfoCasual!I325=1,PlayerInfo!$B$5,0)))*(PlayerInfo!$B$1)*(EnemyInfoCasual!L325+1)</f>
        <v>18000</v>
      </c>
      <c r="D13" s="8">
        <f>(B13+(IF(EnemyInfoCasual!I325=1,PlayerInfo!$B$5,0))+PlayerInfo!$B$6)*(PlayerInfo!$B$1)*(EnemyInfoCasual!L325+1)*EnemyInfoCasual!H325</f>
        <v>18000</v>
      </c>
      <c r="E13" s="8">
        <f>(B13+(IF(EnemyInfoCasual!I325=1,PlayerInfo!$B$5,0))+PlayerInfo!$B$6+PlayerInfo!$B$7)*(PlayerInfo!$B$1)*(EnemyInfoCasual!L325+1)*1.2*EnemyInfoCasual!H325</f>
        <v>21600</v>
      </c>
      <c r="F13" s="13">
        <f>(1-F$20)/7</f>
        <v>0.14285714285714285</v>
      </c>
      <c r="G13" s="13">
        <f>MIN((($B$4+(IF(EnemyInfoCasual!$C325=1,0.05,0))-($B$4*(IF(EnemyInfoCasual!$C325=1,0.05,0))))*PlayerInfo!$B$3)*EnemyInfoCasual!H325,1)</f>
        <v>0.1095</v>
      </c>
      <c r="H13" s="13">
        <f>MIN((($B$5+(IF(EnemyInfoCasual!$C325=1,0.005,0))-($B$5*(IF(EnemyInfoCasual!$C325=1,0.005,0))))*PlayerInfo!$B$4)*EnemyInfoCasual!H325,1)</f>
        <v>1.1990000000000001E-2</v>
      </c>
      <c r="I13" s="13">
        <f>MIN((($B$6+(IF(EnemyInfoCasual!$C325=1,0.005,0))-($B$6*(IF(EnemyInfoCasual!$C325=1,0.005,0))))*PlayerInfo!$B$4)*EnemyInfoCasual!H325,1)</f>
        <v>1.9949999999999999E-2</v>
      </c>
      <c r="J13" s="13">
        <f>(1*(1-G13)*(1-H13))</f>
        <v>0.87982290500000004</v>
      </c>
      <c r="K13" s="14">
        <f>(1*(1-G13)*(1-I13))</f>
        <v>0.87273452499999993</v>
      </c>
      <c r="L13" s="8">
        <f>(J13*C13)+(G13*D13)+(H13*E13)</f>
        <v>18066.796290000002</v>
      </c>
      <c r="M13" s="8">
        <f>((K13*C13)+(G13*D13)+(I13*E13))*1.3</f>
        <v>23544.483884999994</v>
      </c>
      <c r="N13" s="16">
        <f>EnemyInfoCasual!F325</f>
        <v>2500</v>
      </c>
      <c r="O13" s="16">
        <f>N13*PlayerInfo!$B$10</f>
        <v>2500</v>
      </c>
      <c r="P13" s="16">
        <f>N13*PlayerInfo!$B$10*1.2*EnemyInfoCasual!H325</f>
        <v>3000</v>
      </c>
      <c r="Q13" s="16">
        <f>N13*PlayerInfo!$B$10*1.2*1.5*EnemyInfoCasual!H325</f>
        <v>4500</v>
      </c>
      <c r="R13" s="16">
        <f>(J13*O13)+(G13*P13)+(H13*Q13)</f>
        <v>2582.0122624999999</v>
      </c>
      <c r="S13" s="16">
        <f>((K13*O13)+(G13*P13)+(I13*Q13))*1.6</f>
        <v>4160.1781000000001</v>
      </c>
      <c r="T13" s="16">
        <f>EnemyInfoCasual!G325</f>
        <v>5000</v>
      </c>
      <c r="U13" s="16">
        <f>T13*PlayerInfo!$B$11</f>
        <v>5000</v>
      </c>
      <c r="V13" s="16">
        <f>T13*PlayerInfo!$B$11*1.2*EnemyInfoCasual!H325</f>
        <v>6000</v>
      </c>
      <c r="W13" s="16">
        <f>T13*PlayerInfo!$B$11*1.2*1.5*EnemyInfoCasual!H325</f>
        <v>9000</v>
      </c>
      <c r="X13" s="16">
        <f>(J13*U13)+(G13*V13)+(H13*W13)</f>
        <v>5164.0245249999998</v>
      </c>
      <c r="Y13" s="16">
        <f>((K13*U13)+(G13*V13)+(I13*W13))*1.6</f>
        <v>8320.3562000000002</v>
      </c>
    </row>
    <row r="14" spans="1:26">
      <c r="A14" s="4" t="s">
        <v>302</v>
      </c>
      <c r="B14" s="8">
        <f>EnemyInfoCasual!E326</f>
        <v>10000</v>
      </c>
      <c r="C14" s="8">
        <f>(B14+(IF(EnemyInfoCasual!I326=1,PlayerInfo!$B$5,0)))*(PlayerInfo!$B$1)*(EnemyInfoCasual!L326+1)</f>
        <v>18000</v>
      </c>
      <c r="D14" s="8">
        <f>(B14+(IF(EnemyInfoCasual!I326=1,PlayerInfo!$B$5,0))+PlayerInfo!$B$6)*(PlayerInfo!$B$1)*(EnemyInfoCasual!L326+1)*EnemyInfoCasual!H326</f>
        <v>18000</v>
      </c>
      <c r="E14" s="8">
        <f>(B14+(IF(EnemyInfoCasual!I326=1,PlayerInfo!$B$5,0))+PlayerInfo!$B$6+PlayerInfo!$B$7)*(PlayerInfo!$B$1)*(EnemyInfoCasual!L326+1)*1.2*EnemyInfoCasual!H326</f>
        <v>21600</v>
      </c>
      <c r="F14" s="13">
        <f t="shared" ref="F14:F19" si="0">(1-F$20)/7</f>
        <v>0.14285714285714285</v>
      </c>
      <c r="G14" s="13">
        <f>MIN((($B$4+(IF(EnemyInfoCasual!$C326=1,0.05,0))-($B$4*(IF(EnemyInfoCasual!$C326=1,0.05,0))))*PlayerInfo!$B$3)*EnemyInfoCasual!H326,1)</f>
        <v>0.1095</v>
      </c>
      <c r="H14" s="13">
        <f>MIN((($B$5+(IF(EnemyInfoCasual!$C326=1,0.005,0))-($B$5*(IF(EnemyInfoCasual!$C326=1,0.005,0))))*PlayerInfo!$B$4)*EnemyInfoCasual!H326,1)</f>
        <v>1.1990000000000001E-2</v>
      </c>
      <c r="I14" s="13">
        <f>MIN((($B$6+(IF(EnemyInfoCasual!$C326=1,0.005,0))-($B$6*(IF(EnemyInfoCasual!$C326=1,0.005,0))))*PlayerInfo!$B$4)*EnemyInfoCasual!H326,1)</f>
        <v>1.9949999999999999E-2</v>
      </c>
      <c r="J14" s="13">
        <f t="shared" ref="J14:J20" si="1">(1*(1-G14)*(1-H14))</f>
        <v>0.87982290500000004</v>
      </c>
      <c r="K14" s="14">
        <f t="shared" ref="K14:K20" si="2">(1*(1-G14)*(1-I14))</f>
        <v>0.87273452499999993</v>
      </c>
      <c r="L14" s="8">
        <f t="shared" ref="L14:L20" si="3">(J14*C14)+(G14*D14)+(H14*E14)</f>
        <v>18066.796290000002</v>
      </c>
      <c r="M14" s="8">
        <f t="shared" ref="M14:M20" si="4">((K14*C14)+(G14*D14)+(I14*E14))*1.3</f>
        <v>23544.483884999994</v>
      </c>
      <c r="N14" s="16">
        <f>EnemyInfoCasual!F326</f>
        <v>2500</v>
      </c>
      <c r="O14" s="16">
        <f>N14*PlayerInfo!$B$10</f>
        <v>2500</v>
      </c>
      <c r="P14" s="16">
        <f>N14*PlayerInfo!$B$10*1.2*EnemyInfoCasual!H326</f>
        <v>3000</v>
      </c>
      <c r="Q14" s="16">
        <f>N14*PlayerInfo!$B$10*1.2*1.5*EnemyInfoCasual!H326</f>
        <v>4500</v>
      </c>
      <c r="R14" s="16">
        <f t="shared" ref="R14:R20" si="5">(J14*O14)+(G14*P14)+(H14*Q14)</f>
        <v>2582.0122624999999</v>
      </c>
      <c r="S14" s="16">
        <f t="shared" ref="S14:S20" si="6">((K14*O14)+(G14*P14)+(I14*Q14))*1.6</f>
        <v>4160.1781000000001</v>
      </c>
      <c r="T14" s="16">
        <f>EnemyInfoCasual!G326</f>
        <v>5000</v>
      </c>
      <c r="U14" s="16">
        <f>T14*PlayerInfo!$B$11</f>
        <v>5000</v>
      </c>
      <c r="V14" s="16">
        <f>T14*PlayerInfo!$B$11*1.2*EnemyInfoCasual!H326</f>
        <v>6000</v>
      </c>
      <c r="W14" s="16">
        <f>T14*PlayerInfo!$B$11*1.2*1.5*EnemyInfoCasual!H326</f>
        <v>9000</v>
      </c>
      <c r="X14" s="16">
        <f t="shared" ref="X14:X20" si="7">(J14*U14)+(G14*V14)+(H14*W14)</f>
        <v>5164.0245249999998</v>
      </c>
      <c r="Y14" s="16">
        <f t="shared" ref="Y14:Y20" si="8">((K14*U14)+(G14*V14)+(I14*W14))*1.6</f>
        <v>8320.3562000000002</v>
      </c>
    </row>
    <row r="15" spans="1:26">
      <c r="A15" s="4" t="s">
        <v>303</v>
      </c>
      <c r="B15" s="8">
        <f>EnemyInfoCasual!E327</f>
        <v>10000</v>
      </c>
      <c r="C15" s="8">
        <f>(B15+(IF(EnemyInfoCasual!I327=1,PlayerInfo!$B$5,0)))*(PlayerInfo!$B$1)*(EnemyInfoCasual!L327+1)</f>
        <v>18000</v>
      </c>
      <c r="D15" s="8">
        <f>(B15+(IF(EnemyInfoCasual!I327=1,PlayerInfo!$B$5,0))+PlayerInfo!$B$6)*(PlayerInfo!$B$1)*(EnemyInfoCasual!L327+1)*EnemyInfoCasual!H327</f>
        <v>18000</v>
      </c>
      <c r="E15" s="8">
        <f>(B15+(IF(EnemyInfoCasual!I327=1,PlayerInfo!$B$5,0))+PlayerInfo!$B$6+PlayerInfo!$B$7)*(PlayerInfo!$B$1)*(EnemyInfoCasual!L327+1)*1.2*EnemyInfoCasual!H327</f>
        <v>21600</v>
      </c>
      <c r="F15" s="13">
        <f t="shared" si="0"/>
        <v>0.14285714285714285</v>
      </c>
      <c r="G15" s="13">
        <f>MIN((($B$4+(IF(EnemyInfoCasual!$C327=1,0.05,0))-($B$4*(IF(EnemyInfoCasual!$C327=1,0.05,0))))*PlayerInfo!$B$3)*EnemyInfoCasual!H327,1)</f>
        <v>0.1095</v>
      </c>
      <c r="H15" s="13">
        <f>MIN((($B$5+(IF(EnemyInfoCasual!$C327=1,0.005,0))-($B$5*(IF(EnemyInfoCasual!$C327=1,0.005,0))))*PlayerInfo!$B$4)*EnemyInfoCasual!H327,1)</f>
        <v>1.1990000000000001E-2</v>
      </c>
      <c r="I15" s="13">
        <f>MIN((($B$6+(IF(EnemyInfoCasual!$C327=1,0.005,0))-($B$6*(IF(EnemyInfoCasual!$C327=1,0.005,0))))*PlayerInfo!$B$4)*EnemyInfoCasual!H327,1)</f>
        <v>1.9949999999999999E-2</v>
      </c>
      <c r="J15" s="13">
        <f t="shared" si="1"/>
        <v>0.87982290500000004</v>
      </c>
      <c r="K15" s="14">
        <f t="shared" si="2"/>
        <v>0.87273452499999993</v>
      </c>
      <c r="L15" s="8">
        <f t="shared" si="3"/>
        <v>18066.796290000002</v>
      </c>
      <c r="M15" s="8">
        <f t="shared" si="4"/>
        <v>23544.483884999994</v>
      </c>
      <c r="N15" s="16">
        <f>EnemyInfoCasual!F327</f>
        <v>2500</v>
      </c>
      <c r="O15" s="16">
        <f>N15*PlayerInfo!$B$10</f>
        <v>2500</v>
      </c>
      <c r="P15" s="16">
        <f>N15*PlayerInfo!$B$10*1.2*EnemyInfoCasual!H327</f>
        <v>3000</v>
      </c>
      <c r="Q15" s="16">
        <f>N15*PlayerInfo!$B$10*1.2*1.5*EnemyInfoCasual!H327</f>
        <v>4500</v>
      </c>
      <c r="R15" s="16">
        <f t="shared" si="5"/>
        <v>2582.0122624999999</v>
      </c>
      <c r="S15" s="16">
        <f t="shared" si="6"/>
        <v>4160.1781000000001</v>
      </c>
      <c r="T15" s="16">
        <f>EnemyInfoCasual!G327</f>
        <v>5000</v>
      </c>
      <c r="U15" s="16">
        <f>T15*PlayerInfo!$B$11</f>
        <v>5000</v>
      </c>
      <c r="V15" s="16">
        <f>T15*PlayerInfo!$B$11*1.2*EnemyInfoCasual!H327</f>
        <v>6000</v>
      </c>
      <c r="W15" s="16">
        <f>T15*PlayerInfo!$B$11*1.2*1.5*EnemyInfoCasual!H327</f>
        <v>9000</v>
      </c>
      <c r="X15" s="16">
        <f t="shared" si="7"/>
        <v>5164.0245249999998</v>
      </c>
      <c r="Y15" s="16">
        <f t="shared" si="8"/>
        <v>8320.3562000000002</v>
      </c>
    </row>
    <row r="16" spans="1:26">
      <c r="A16" s="4" t="s">
        <v>304</v>
      </c>
      <c r="B16" s="8">
        <f>EnemyInfoCasual!E328</f>
        <v>10000</v>
      </c>
      <c r="C16" s="8">
        <f>(B16+(IF(EnemyInfoCasual!I328=1,PlayerInfo!$B$5,0)))*(PlayerInfo!$B$1)*(EnemyInfoCasual!L328+1)</f>
        <v>18000</v>
      </c>
      <c r="D16" s="8">
        <f>(B16+(IF(EnemyInfoCasual!I328=1,PlayerInfo!$B$5,0))+PlayerInfo!$B$6)*(PlayerInfo!$B$1)*(EnemyInfoCasual!L328+1)*EnemyInfoCasual!H328</f>
        <v>18000</v>
      </c>
      <c r="E16" s="8">
        <f>(B16+(IF(EnemyInfoCasual!I328=1,PlayerInfo!$B$5,0))+PlayerInfo!$B$6+PlayerInfo!$B$7)*(PlayerInfo!$B$1)*(EnemyInfoCasual!L328+1)*1.2*EnemyInfoCasual!H328</f>
        <v>21600</v>
      </c>
      <c r="F16" s="13">
        <f t="shared" si="0"/>
        <v>0.14285714285714285</v>
      </c>
      <c r="G16" s="13">
        <f>MIN((($B$4+(IF(EnemyInfoCasual!$C328=1,0.05,0))-($B$4*(IF(EnemyInfoCasual!$C328=1,0.05,0))))*PlayerInfo!$B$3)*EnemyInfoCasual!H328,1)</f>
        <v>0.1095</v>
      </c>
      <c r="H16" s="13">
        <f>MIN((($B$5+(IF(EnemyInfoCasual!$C328=1,0.005,0))-($B$5*(IF(EnemyInfoCasual!$C328=1,0.005,0))))*PlayerInfo!$B$4)*EnemyInfoCasual!H328,1)</f>
        <v>1.1990000000000001E-2</v>
      </c>
      <c r="I16" s="13">
        <f>MIN((($B$6+(IF(EnemyInfoCasual!$C328=1,0.005,0))-($B$6*(IF(EnemyInfoCasual!$C328=1,0.005,0))))*PlayerInfo!$B$4)*EnemyInfoCasual!H328,1)</f>
        <v>1.9949999999999999E-2</v>
      </c>
      <c r="J16" s="13">
        <f t="shared" si="1"/>
        <v>0.87982290500000004</v>
      </c>
      <c r="K16" s="14">
        <f t="shared" si="2"/>
        <v>0.87273452499999993</v>
      </c>
      <c r="L16" s="8">
        <f t="shared" si="3"/>
        <v>18066.796290000002</v>
      </c>
      <c r="M16" s="8">
        <f t="shared" si="4"/>
        <v>23544.483884999994</v>
      </c>
      <c r="N16" s="16">
        <f>EnemyInfoCasual!F328</f>
        <v>2500</v>
      </c>
      <c r="O16" s="16">
        <f>N16*PlayerInfo!$B$10</f>
        <v>2500</v>
      </c>
      <c r="P16" s="16">
        <f>N16*PlayerInfo!$B$10*1.2*EnemyInfoCasual!H328</f>
        <v>3000</v>
      </c>
      <c r="Q16" s="16">
        <f>N16*PlayerInfo!$B$10*1.2*1.5*EnemyInfoCasual!H328</f>
        <v>4500</v>
      </c>
      <c r="R16" s="16">
        <f t="shared" si="5"/>
        <v>2582.0122624999999</v>
      </c>
      <c r="S16" s="16">
        <f t="shared" si="6"/>
        <v>4160.1781000000001</v>
      </c>
      <c r="T16" s="16">
        <f>EnemyInfoCasual!G328</f>
        <v>5000</v>
      </c>
      <c r="U16" s="16">
        <f>T16*PlayerInfo!$B$11</f>
        <v>5000</v>
      </c>
      <c r="V16" s="16">
        <f>T16*PlayerInfo!$B$11*1.2*EnemyInfoCasual!H328</f>
        <v>6000</v>
      </c>
      <c r="W16" s="16">
        <f>T16*PlayerInfo!$B$11*1.2*1.5*EnemyInfoCasual!H328</f>
        <v>9000</v>
      </c>
      <c r="X16" s="16">
        <f t="shared" si="7"/>
        <v>5164.0245249999998</v>
      </c>
      <c r="Y16" s="16">
        <f t="shared" si="8"/>
        <v>8320.3562000000002</v>
      </c>
    </row>
    <row r="17" spans="1:25">
      <c r="A17" s="4" t="s">
        <v>305</v>
      </c>
      <c r="B17" s="8">
        <f>EnemyInfoCasual!E329</f>
        <v>10000</v>
      </c>
      <c r="C17" s="8">
        <f>(B17+(IF(EnemyInfoCasual!I329=1,PlayerInfo!$B$5,0)))*(PlayerInfo!$B$1)*(EnemyInfoCasual!L329+1)</f>
        <v>18000</v>
      </c>
      <c r="D17" s="8">
        <f>(B17+(IF(EnemyInfoCasual!I329=1,PlayerInfo!$B$5,0))+PlayerInfo!$B$6)*(PlayerInfo!$B$1)*(EnemyInfoCasual!L329+1)*EnemyInfoCasual!H329</f>
        <v>18000</v>
      </c>
      <c r="E17" s="8">
        <f>(B17+(IF(EnemyInfoCasual!I329=1,PlayerInfo!$B$5,0))+PlayerInfo!$B$6+PlayerInfo!$B$7)*(PlayerInfo!$B$1)*(EnemyInfoCasual!L329+1)*1.2*EnemyInfoCasual!H329</f>
        <v>21600</v>
      </c>
      <c r="F17" s="13">
        <f t="shared" si="0"/>
        <v>0.14285714285714285</v>
      </c>
      <c r="G17" s="13">
        <f>MIN((($B$4+(IF(EnemyInfoCasual!$C329=1,0.05,0))-($B$4*(IF(EnemyInfoCasual!$C329=1,0.05,0))))*PlayerInfo!$B$3)*EnemyInfoCasual!H329,1)</f>
        <v>0.1095</v>
      </c>
      <c r="H17" s="13">
        <f>MIN((($B$5+(IF(EnemyInfoCasual!$C329=1,0.005,0))-($B$5*(IF(EnemyInfoCasual!$C329=1,0.005,0))))*PlayerInfo!$B$4)*EnemyInfoCasual!H329,1)</f>
        <v>1.1990000000000001E-2</v>
      </c>
      <c r="I17" s="13">
        <f>MIN((($B$6+(IF(EnemyInfoCasual!$C329=1,0.005,0))-($B$6*(IF(EnemyInfoCasual!$C329=1,0.005,0))))*PlayerInfo!$B$4)*EnemyInfoCasual!H329,1)</f>
        <v>1.9949999999999999E-2</v>
      </c>
      <c r="J17" s="13">
        <f t="shared" si="1"/>
        <v>0.87982290500000004</v>
      </c>
      <c r="K17" s="14">
        <f t="shared" si="2"/>
        <v>0.87273452499999993</v>
      </c>
      <c r="L17" s="8">
        <f t="shared" si="3"/>
        <v>18066.796290000002</v>
      </c>
      <c r="M17" s="8">
        <f t="shared" si="4"/>
        <v>23544.483884999994</v>
      </c>
      <c r="N17" s="16">
        <f>EnemyInfoCasual!F329</f>
        <v>2500</v>
      </c>
      <c r="O17" s="16">
        <f>N17*PlayerInfo!$B$10</f>
        <v>2500</v>
      </c>
      <c r="P17" s="16">
        <f>N17*PlayerInfo!$B$10*1.2*EnemyInfoCasual!H329</f>
        <v>3000</v>
      </c>
      <c r="Q17" s="16">
        <f>N17*PlayerInfo!$B$10*1.2*1.5*EnemyInfoCasual!H329</f>
        <v>4500</v>
      </c>
      <c r="R17" s="16">
        <f t="shared" si="5"/>
        <v>2582.0122624999999</v>
      </c>
      <c r="S17" s="16">
        <f t="shared" si="6"/>
        <v>4160.1781000000001</v>
      </c>
      <c r="T17" s="16">
        <f>EnemyInfoCasual!G329</f>
        <v>5000</v>
      </c>
      <c r="U17" s="16">
        <f>T17*PlayerInfo!$B$11</f>
        <v>5000</v>
      </c>
      <c r="V17" s="16">
        <f>T17*PlayerInfo!$B$11*1.2*EnemyInfoCasual!H329</f>
        <v>6000</v>
      </c>
      <c r="W17" s="16">
        <f>T17*PlayerInfo!$B$11*1.2*1.5*EnemyInfoCasual!H329</f>
        <v>9000</v>
      </c>
      <c r="X17" s="16">
        <f t="shared" si="7"/>
        <v>5164.0245249999998</v>
      </c>
      <c r="Y17" s="16">
        <f t="shared" si="8"/>
        <v>8320.3562000000002</v>
      </c>
    </row>
    <row r="18" spans="1:25">
      <c r="A18" s="4" t="s">
        <v>306</v>
      </c>
      <c r="B18" s="8">
        <f>EnemyInfoCasual!E330</f>
        <v>10000</v>
      </c>
      <c r="C18" s="8">
        <f>(B18+(IF(EnemyInfoCasual!I330=1,PlayerInfo!$B$5,0)))*(PlayerInfo!$B$1)*(EnemyInfoCasual!L330+1)</f>
        <v>18000</v>
      </c>
      <c r="D18" s="8">
        <f>(B18+(IF(EnemyInfoCasual!I330=1,PlayerInfo!$B$5,0))+PlayerInfo!$B$6)*(PlayerInfo!$B$1)*(EnemyInfoCasual!L330+1)*EnemyInfoCasual!H330</f>
        <v>18000</v>
      </c>
      <c r="E18" s="8">
        <f>(B18+(IF(EnemyInfoCasual!I330=1,PlayerInfo!$B$5,0))+PlayerInfo!$B$6+PlayerInfo!$B$7)*(PlayerInfo!$B$1)*(EnemyInfoCasual!L330+1)*1.2*EnemyInfoCasual!H330</f>
        <v>21600</v>
      </c>
      <c r="F18" s="13">
        <f t="shared" si="0"/>
        <v>0.14285714285714285</v>
      </c>
      <c r="G18" s="13">
        <f>MIN((($B$4+(IF(EnemyInfoCasual!$C330=1,0.05,0))-($B$4*(IF(EnemyInfoCasual!$C330=1,0.05,0))))*PlayerInfo!$B$3)*EnemyInfoCasual!H330,1)</f>
        <v>0.1095</v>
      </c>
      <c r="H18" s="13">
        <f>MIN((($B$5+(IF(EnemyInfoCasual!$C330=1,0.005,0))-($B$5*(IF(EnemyInfoCasual!$C330=1,0.005,0))))*PlayerInfo!$B$4)*EnemyInfoCasual!H330,1)</f>
        <v>1.1990000000000001E-2</v>
      </c>
      <c r="I18" s="13">
        <f>MIN((($B$6+(IF(EnemyInfoCasual!$C330=1,0.005,0))-($B$6*(IF(EnemyInfoCasual!$C330=1,0.005,0))))*PlayerInfo!$B$4)*EnemyInfoCasual!H330,1)</f>
        <v>1.9949999999999999E-2</v>
      </c>
      <c r="J18" s="13">
        <f t="shared" si="1"/>
        <v>0.87982290500000004</v>
      </c>
      <c r="K18" s="14">
        <f t="shared" si="2"/>
        <v>0.87273452499999993</v>
      </c>
      <c r="L18" s="8">
        <f t="shared" si="3"/>
        <v>18066.796290000002</v>
      </c>
      <c r="M18" s="8">
        <f t="shared" si="4"/>
        <v>23544.483884999994</v>
      </c>
      <c r="N18" s="16">
        <f>EnemyInfoCasual!F330</f>
        <v>2500</v>
      </c>
      <c r="O18" s="16">
        <f>N18*PlayerInfo!$B$10</f>
        <v>2500</v>
      </c>
      <c r="P18" s="16">
        <f>N18*PlayerInfo!$B$10*1.2*EnemyInfoCasual!H330</f>
        <v>3000</v>
      </c>
      <c r="Q18" s="16">
        <f>N18*PlayerInfo!$B$10*1.2*1.5*EnemyInfoCasual!H330</f>
        <v>4500</v>
      </c>
      <c r="R18" s="16">
        <f t="shared" si="5"/>
        <v>2582.0122624999999</v>
      </c>
      <c r="S18" s="16">
        <f t="shared" si="6"/>
        <v>4160.1781000000001</v>
      </c>
      <c r="T18" s="16">
        <f>EnemyInfoCasual!G330</f>
        <v>5000</v>
      </c>
      <c r="U18" s="16">
        <f>T18*PlayerInfo!$B$11</f>
        <v>5000</v>
      </c>
      <c r="V18" s="16">
        <f>T18*PlayerInfo!$B$11*1.2*EnemyInfoCasual!H330</f>
        <v>6000</v>
      </c>
      <c r="W18" s="16">
        <f>T18*PlayerInfo!$B$11*1.2*1.5*EnemyInfoCasual!H330</f>
        <v>9000</v>
      </c>
      <c r="X18" s="16">
        <f t="shared" si="7"/>
        <v>5164.0245249999998</v>
      </c>
      <c r="Y18" s="16">
        <f t="shared" si="8"/>
        <v>8320.3562000000002</v>
      </c>
    </row>
    <row r="19" spans="1:25">
      <c r="A19" s="4" t="s">
        <v>307</v>
      </c>
      <c r="B19" s="8">
        <f>EnemyInfoCasual!E331</f>
        <v>10000</v>
      </c>
      <c r="C19" s="8">
        <f>(B19+(IF(EnemyInfoCasual!I331=1,PlayerInfo!$B$5,0)))*(PlayerInfo!$B$1)*(EnemyInfoCasual!L331+1)</f>
        <v>18000</v>
      </c>
      <c r="D19" s="8">
        <f>(B19+(IF(EnemyInfoCasual!I331=1,PlayerInfo!$B$5,0))+PlayerInfo!$B$6)*(PlayerInfo!$B$1)*(EnemyInfoCasual!L331+1)*EnemyInfoCasual!H331</f>
        <v>18000</v>
      </c>
      <c r="E19" s="8">
        <f>(B19+(IF(EnemyInfoCasual!I331=1,PlayerInfo!$B$5,0))+PlayerInfo!$B$6+PlayerInfo!$B$7)*(PlayerInfo!$B$1)*(EnemyInfoCasual!L331+1)*1.2*EnemyInfoCasual!H331</f>
        <v>21600</v>
      </c>
      <c r="F19" s="13">
        <f t="shared" si="0"/>
        <v>0.14285714285714285</v>
      </c>
      <c r="G19" s="13">
        <f>MIN((($B$4+(IF(EnemyInfoCasual!$C331=1,0.05,0))-($B$4*(IF(EnemyInfoCasual!$C331=1,0.05,0))))*PlayerInfo!$B$3)*EnemyInfoCasual!H331,1)</f>
        <v>0.1095</v>
      </c>
      <c r="H19" s="13">
        <f>MIN((($B$5+(IF(EnemyInfoCasual!$C331=1,0.005,0))-($B$5*(IF(EnemyInfoCasual!$C331=1,0.005,0))))*PlayerInfo!$B$4)*EnemyInfoCasual!H331,1)</f>
        <v>1.1990000000000001E-2</v>
      </c>
      <c r="I19" s="13">
        <f>MIN((($B$6+(IF(EnemyInfoCasual!$C331=1,0.005,0))-($B$6*(IF(EnemyInfoCasual!$C331=1,0.005,0))))*PlayerInfo!$B$4)*EnemyInfoCasual!H331,1)</f>
        <v>1.9949999999999999E-2</v>
      </c>
      <c r="J19" s="13">
        <f t="shared" si="1"/>
        <v>0.87982290500000004</v>
      </c>
      <c r="K19" s="14">
        <f t="shared" si="2"/>
        <v>0.87273452499999993</v>
      </c>
      <c r="L19" s="8">
        <f t="shared" si="3"/>
        <v>18066.796290000002</v>
      </c>
      <c r="M19" s="8">
        <f t="shared" si="4"/>
        <v>23544.483884999994</v>
      </c>
      <c r="N19" s="16">
        <f>EnemyInfoCasual!F331</f>
        <v>2500</v>
      </c>
      <c r="O19" s="16">
        <f>N19*PlayerInfo!$B$10</f>
        <v>2500</v>
      </c>
      <c r="P19" s="16">
        <f>N19*PlayerInfo!$B$10*1.2*EnemyInfoCasual!H331</f>
        <v>3000</v>
      </c>
      <c r="Q19" s="16">
        <f>N19*PlayerInfo!$B$10*1.2*1.5*EnemyInfoCasual!H331</f>
        <v>4500</v>
      </c>
      <c r="R19" s="16">
        <f t="shared" si="5"/>
        <v>2582.0122624999999</v>
      </c>
      <c r="S19" s="16">
        <f t="shared" si="6"/>
        <v>4160.1781000000001</v>
      </c>
      <c r="T19" s="16">
        <f>EnemyInfoCasual!G331</f>
        <v>5000</v>
      </c>
      <c r="U19" s="16">
        <f>T19*PlayerInfo!$B$11</f>
        <v>5000</v>
      </c>
      <c r="V19" s="16">
        <f>T19*PlayerInfo!$B$11*1.2*EnemyInfoCasual!H331</f>
        <v>6000</v>
      </c>
      <c r="W19" s="16">
        <f>T19*PlayerInfo!$B$11*1.2*1.5*EnemyInfoCasual!H331</f>
        <v>9000</v>
      </c>
      <c r="X19" s="16">
        <f t="shared" si="7"/>
        <v>5164.0245249999998</v>
      </c>
      <c r="Y19" s="16">
        <f t="shared" si="8"/>
        <v>8320.3562000000002</v>
      </c>
    </row>
    <row r="20" spans="1:25">
      <c r="A20" s="4" t="s">
        <v>347</v>
      </c>
      <c r="B20" s="8">
        <f>EnemyInfoCasual!E333</f>
        <v>150000</v>
      </c>
      <c r="C20" s="8">
        <f>(B20+(IF(EnemyInfoCasual!I332=1,PlayerInfo!$B$5,0)))*(PlayerInfo!$B$1)*(EnemyInfoCasual!L332+1)</f>
        <v>198000</v>
      </c>
      <c r="D20" s="8">
        <f>(B20+(IF(EnemyInfoCasual!I332=1,PlayerInfo!$B$5,0))+PlayerInfo!$B$6)*(PlayerInfo!$B$1)*(EnemyInfoCasual!L332+1)*EnemyInfoCasual!H332</f>
        <v>198000</v>
      </c>
      <c r="E20" s="8">
        <f>(B20+(IF(EnemyInfoCasual!I332=1,PlayerInfo!$B$5,0))+PlayerInfo!$B$6+PlayerInfo!$B$7)*(PlayerInfo!$B$1)*(EnemyInfoCasual!L332+1)*1.2*EnemyInfoCasual!H332</f>
        <v>237600</v>
      </c>
      <c r="F20" s="13">
        <v>0</v>
      </c>
      <c r="G20" s="13">
        <f>MIN((($B$4+(IF(EnemyInfoCasual!$C333=1,0.05,0))-($B$4*(IF(EnemyInfoCasual!$C333=1,0.05,0))))*PlayerInfo!$B$3)*EnemyInfoCasual!H333,1)</f>
        <v>0.1095</v>
      </c>
      <c r="H20" s="13">
        <f>MIN((($B$5+(IF(EnemyInfoCasual!$C333=1,0.005,0))-($B$5*(IF(EnemyInfoCasual!$C333=1,0.005,0))))*PlayerInfo!$B$4)*EnemyInfoCasual!H333,1)</f>
        <v>1.1990000000000001E-2</v>
      </c>
      <c r="I20" s="13">
        <f>MIN((($B$6+(IF(EnemyInfoCasual!$C333=1,0.005,0))-($B$6*(IF(EnemyInfoCasual!$C333=1,0.005,0))))*PlayerInfo!$B$4)*EnemyInfoCasual!H333,1)</f>
        <v>1.9949999999999999E-2</v>
      </c>
      <c r="J20" s="13">
        <f t="shared" si="1"/>
        <v>0.87982290500000004</v>
      </c>
      <c r="K20" s="14">
        <f t="shared" si="2"/>
        <v>0.87273452499999993</v>
      </c>
      <c r="L20" s="8">
        <f t="shared" si="3"/>
        <v>198734.75919000001</v>
      </c>
      <c r="M20" s="8">
        <f t="shared" si="4"/>
        <v>258989.32273499999</v>
      </c>
      <c r="N20" s="16">
        <f>EnemyInfoCasual!F333</f>
        <v>50000</v>
      </c>
      <c r="O20" s="16">
        <f>N20*PlayerInfo!$B$10</f>
        <v>50000</v>
      </c>
      <c r="P20" s="16">
        <f>N20*PlayerInfo!$B$10*1.2*EnemyInfoCasual!H332</f>
        <v>60000</v>
      </c>
      <c r="Q20" s="16">
        <f>N20*PlayerInfo!$B$10*1.2*1.5*EnemyInfoCasual!H333</f>
        <v>90000</v>
      </c>
      <c r="R20" s="16">
        <f t="shared" si="5"/>
        <v>51640.24525</v>
      </c>
      <c r="S20" s="16">
        <f t="shared" si="6"/>
        <v>83203.562000000005</v>
      </c>
      <c r="T20" s="16">
        <f>EnemyInfoCasual!G333</f>
        <v>50000</v>
      </c>
      <c r="U20" s="16">
        <f>T20*PlayerInfo!$B$11</f>
        <v>50000</v>
      </c>
      <c r="V20" s="16">
        <f>T20*PlayerInfo!$B$11*1.2*EnemyInfoCasual!H333</f>
        <v>60000</v>
      </c>
      <c r="W20" s="16">
        <f>T20*PlayerInfo!$B$11*1.2*1.5*EnemyInfoCasual!H33</f>
        <v>90000</v>
      </c>
      <c r="X20" s="16">
        <f t="shared" si="7"/>
        <v>51640.24525</v>
      </c>
      <c r="Y20" s="16">
        <f t="shared" si="8"/>
        <v>83203.562000000005</v>
      </c>
    </row>
    <row r="21" spans="1:25">
      <c r="B21" s="9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</row>
    <row r="22" spans="1:25"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</row>
    <row r="23" spans="1:25">
      <c r="A23" t="s">
        <v>686</v>
      </c>
      <c r="B23" t="s">
        <v>10</v>
      </c>
      <c r="C23" t="s">
        <v>671</v>
      </c>
      <c r="D23" t="s">
        <v>672</v>
      </c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</row>
    <row r="24" spans="1:25">
      <c r="A24" t="s">
        <v>598</v>
      </c>
      <c r="B24" s="17">
        <f>SUMPRODUCT(F$13:F20,L$13:L20)</f>
        <v>18066.796289999998</v>
      </c>
      <c r="C24" s="17">
        <f>SUMPRODUCT($F$13:$F20,R$13:R20)</f>
        <v>2582.0122624999999</v>
      </c>
      <c r="D24" s="17">
        <f>SUMPRODUCT($F$13:$F20,X$13:X20)</f>
        <v>5164.0245249999998</v>
      </c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</row>
    <row r="25" spans="1:25">
      <c r="A25" t="s">
        <v>599</v>
      </c>
      <c r="B25" s="17">
        <f>B24*1.25</f>
        <v>22583.495362499998</v>
      </c>
      <c r="C25" s="17">
        <f>C24*1.25</f>
        <v>3227.515328125</v>
      </c>
      <c r="D25" s="17">
        <f>D24*1.5</f>
        <v>7746.0367874999993</v>
      </c>
      <c r="N25" s="16"/>
      <c r="O25" s="16"/>
      <c r="P25" s="16"/>
      <c r="Q25" s="16"/>
      <c r="R25" s="16"/>
      <c r="S25" s="16"/>
      <c r="T25" s="16"/>
      <c r="U25" s="16"/>
      <c r="V25" s="16"/>
      <c r="W25" s="16"/>
      <c r="X25" s="16"/>
      <c r="Y25" s="16"/>
    </row>
    <row r="26" spans="1:25">
      <c r="A26" t="s">
        <v>600</v>
      </c>
      <c r="B26" s="17">
        <f>SUMPRODUCT(F$13:F20,M$13:M20)</f>
        <v>23544.483884999994</v>
      </c>
      <c r="C26" s="17">
        <f>SUMPRODUCT($F$13:$F20,S$13:S20)</f>
        <v>4160.1781000000001</v>
      </c>
      <c r="D26" s="17">
        <f>SUMPRODUCT($F$13:$F20,Y$13:Y20)</f>
        <v>8320.3562000000002</v>
      </c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6"/>
    </row>
    <row r="27" spans="1:25">
      <c r="A27" s="12" t="s">
        <v>601</v>
      </c>
      <c r="B27" s="17">
        <f>B26*1.25</f>
        <v>29430.604856249993</v>
      </c>
      <c r="C27" s="17">
        <f>C26*1.25</f>
        <v>5200.2226250000003</v>
      </c>
      <c r="D27" s="17">
        <f>D26*1.5</f>
        <v>12480.534299999999</v>
      </c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</row>
    <row r="28" spans="1:25">
      <c r="A28" s="12"/>
      <c r="B28" s="17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</row>
    <row r="29" spans="1:25">
      <c r="A29" s="12" t="s">
        <v>687</v>
      </c>
      <c r="B29" s="17" t="s">
        <v>10</v>
      </c>
      <c r="C29" t="s">
        <v>671</v>
      </c>
      <c r="D29" t="s">
        <v>672</v>
      </c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</row>
    <row r="30" spans="1:25">
      <c r="A30" t="s">
        <v>598</v>
      </c>
      <c r="B30" s="17">
        <f>B24*$C$9</f>
        <v>24089061.719999995</v>
      </c>
      <c r="C30" s="17">
        <f t="shared" ref="C30:D33" si="9">C24*$C$9</f>
        <v>3442683.0166666661</v>
      </c>
      <c r="D30" s="17">
        <f t="shared" si="9"/>
        <v>6885366.0333333323</v>
      </c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</row>
    <row r="31" spans="1:25">
      <c r="A31" t="s">
        <v>599</v>
      </c>
      <c r="B31" s="17">
        <f>B25*$C$9</f>
        <v>30111327.149999995</v>
      </c>
      <c r="C31" s="17">
        <f t="shared" si="9"/>
        <v>4303353.770833333</v>
      </c>
      <c r="D31" s="17">
        <f t="shared" si="9"/>
        <v>10328049.049999999</v>
      </c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</row>
    <row r="32" spans="1:25">
      <c r="A32" t="s">
        <v>600</v>
      </c>
      <c r="B32" s="17">
        <f>B26*$C$10</f>
        <v>50228232.287999988</v>
      </c>
      <c r="C32" s="17">
        <f t="shared" si="9"/>
        <v>5546904.1333333328</v>
      </c>
      <c r="D32" s="17">
        <f t="shared" si="9"/>
        <v>11093808.266666666</v>
      </c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</row>
    <row r="33" spans="1:25">
      <c r="A33" s="12" t="s">
        <v>601</v>
      </c>
      <c r="B33" s="17">
        <f>B27*$C$10</f>
        <v>62785290.359999992</v>
      </c>
      <c r="C33" s="17">
        <f t="shared" si="9"/>
        <v>6933630.166666667</v>
      </c>
      <c r="D33" s="17">
        <f t="shared" si="9"/>
        <v>16640712.399999999</v>
      </c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</row>
    <row r="34" spans="1:25">
      <c r="A34" s="12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</row>
    <row r="35" spans="1:25">
      <c r="A35" s="4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</row>
    <row r="36" spans="1:25"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</row>
    <row r="37" spans="1:25"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</row>
    <row r="38" spans="1:25"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8"/>
  <sheetViews>
    <sheetView workbookViewId="0">
      <pane xSplit="1" topLeftCell="S1" activePane="topRight" state="frozen"/>
      <selection pane="topRight" activeCell="Y12" sqref="Y12"/>
    </sheetView>
  </sheetViews>
  <sheetFormatPr baseColWidth="10" defaultRowHeight="15" x14ac:dyDescent="0"/>
  <cols>
    <col min="1" max="1" width="20.6640625" bestFit="1" customWidth="1"/>
    <col min="2" max="2" width="13.83203125" bestFit="1" customWidth="1"/>
    <col min="3" max="4" width="12.83203125" bestFit="1" customWidth="1"/>
    <col min="5" max="5" width="8" bestFit="1" customWidth="1"/>
    <col min="6" max="6" width="8.5" bestFit="1" customWidth="1"/>
    <col min="7" max="7" width="9.1640625" bestFit="1" customWidth="1"/>
    <col min="8" max="8" width="8.6640625" bestFit="1" customWidth="1"/>
    <col min="9" max="9" width="13.83203125" bestFit="1" customWidth="1"/>
    <col min="10" max="10" width="11.5" bestFit="1" customWidth="1"/>
    <col min="11" max="11" width="16.6640625" bestFit="1" customWidth="1"/>
    <col min="12" max="12" width="12.1640625" bestFit="1" customWidth="1"/>
    <col min="13" max="13" width="16.33203125" bestFit="1" customWidth="1"/>
    <col min="14" max="14" width="9.1640625" bestFit="1" customWidth="1"/>
    <col min="15" max="15" width="12.5" bestFit="1" customWidth="1"/>
    <col min="16" max="16" width="9" bestFit="1" customWidth="1"/>
    <col min="17" max="17" width="8.6640625" bestFit="1" customWidth="1"/>
    <col min="18" max="18" width="12.1640625" bestFit="1" customWidth="1"/>
    <col min="19" max="19" width="17.1640625" bestFit="1" customWidth="1"/>
    <col min="20" max="20" width="9.33203125" bestFit="1" customWidth="1"/>
    <col min="21" max="21" width="12.6640625" bestFit="1" customWidth="1"/>
    <col min="22" max="22" width="9.1640625" bestFit="1" customWidth="1"/>
    <col min="23" max="23" width="8.83203125" bestFit="1" customWidth="1"/>
    <col min="24" max="24" width="12.1640625" bestFit="1" customWidth="1"/>
    <col min="25" max="25" width="17.1640625" bestFit="1" customWidth="1"/>
    <col min="26" max="26" width="6" bestFit="1" customWidth="1"/>
  </cols>
  <sheetData>
    <row r="1" spans="1:26">
      <c r="B1" t="s">
        <v>580</v>
      </c>
      <c r="C1" t="s">
        <v>581</v>
      </c>
    </row>
    <row r="2" spans="1:26">
      <c r="A2" t="s">
        <v>571</v>
      </c>
      <c r="B2">
        <v>2.7</v>
      </c>
      <c r="C2">
        <f>B2/PlayerInfo!B2</f>
        <v>2.7</v>
      </c>
      <c r="E2" s="11"/>
    </row>
    <row r="3" spans="1:26">
      <c r="A3" t="s">
        <v>639</v>
      </c>
      <c r="B3">
        <f>B2/1.6</f>
        <v>1.6875</v>
      </c>
      <c r="C3">
        <f>B2/(PlayerInfo!B2+PlayerInfo!B9)</f>
        <v>1.6875</v>
      </c>
      <c r="E3" s="11"/>
    </row>
    <row r="4" spans="1:26">
      <c r="A4" t="s">
        <v>562</v>
      </c>
      <c r="B4" s="13">
        <v>5.0000000000000001E-3</v>
      </c>
      <c r="C4" s="13">
        <f>MIN(B4*PlayerInfo!B3,1)</f>
        <v>0.01</v>
      </c>
    </row>
    <row r="5" spans="1:26">
      <c r="A5" t="s">
        <v>563</v>
      </c>
      <c r="B5" s="13">
        <v>1E-3</v>
      </c>
      <c r="C5" s="13">
        <f>MIN(B5*PlayerInfo!B4,1)</f>
        <v>2E-3</v>
      </c>
    </row>
    <row r="6" spans="1:26">
      <c r="A6" t="s">
        <v>572</v>
      </c>
      <c r="B6" s="13">
        <v>5.0000000000000001E-3</v>
      </c>
      <c r="C6" s="13">
        <f>MIN(B6*PlayerInfo!B4,1)</f>
        <v>0.01</v>
      </c>
    </row>
    <row r="7" spans="1:26">
      <c r="A7" t="s">
        <v>579</v>
      </c>
      <c r="B7" s="15">
        <f>(1*(1-B4)*(1-B5))</f>
        <v>0.99400500000000003</v>
      </c>
      <c r="C7" s="15">
        <f>(1*(1-C4)*(1-C5))</f>
        <v>0.98802000000000001</v>
      </c>
    </row>
    <row r="8" spans="1:26">
      <c r="A8" t="s">
        <v>582</v>
      </c>
      <c r="B8" s="15">
        <f>(1*(1-B4)*(1-B6))</f>
        <v>0.99002500000000004</v>
      </c>
      <c r="C8" s="15">
        <f>(1*(1-C4)*(1-C6))</f>
        <v>0.98009999999999997</v>
      </c>
    </row>
    <row r="9" spans="1:26">
      <c r="A9" t="s">
        <v>597</v>
      </c>
      <c r="B9">
        <f>PlayerInfo!$B$8/B2</f>
        <v>1333.3333333333333</v>
      </c>
      <c r="C9">
        <f>PlayerInfo!$B$8/C2</f>
        <v>1333.3333333333333</v>
      </c>
    </row>
    <row r="10" spans="1:26">
      <c r="A10" t="s">
        <v>638</v>
      </c>
      <c r="B10">
        <f>PlayerInfo!$B$8/B3</f>
        <v>2133.3333333333335</v>
      </c>
      <c r="C10">
        <f>PlayerInfo!$B$8/C3</f>
        <v>2133.3333333333335</v>
      </c>
    </row>
    <row r="12" spans="1:26">
      <c r="A12" t="s">
        <v>568</v>
      </c>
      <c r="B12" t="s">
        <v>569</v>
      </c>
      <c r="C12" t="s">
        <v>573</v>
      </c>
      <c r="D12" t="s">
        <v>575</v>
      </c>
      <c r="E12" t="s">
        <v>574</v>
      </c>
      <c r="F12" t="s">
        <v>570</v>
      </c>
      <c r="G12" t="s">
        <v>562</v>
      </c>
      <c r="H12" t="s">
        <v>563</v>
      </c>
      <c r="I12" t="s">
        <v>572</v>
      </c>
      <c r="J12" t="s">
        <v>579</v>
      </c>
      <c r="K12" t="s">
        <v>582</v>
      </c>
      <c r="L12" t="s">
        <v>583</v>
      </c>
      <c r="M12" t="s">
        <v>584</v>
      </c>
      <c r="N12" t="s">
        <v>673</v>
      </c>
      <c r="O12" t="s">
        <v>676</v>
      </c>
      <c r="P12" t="s">
        <v>677</v>
      </c>
      <c r="Q12" t="s">
        <v>678</v>
      </c>
      <c r="R12" t="s">
        <v>679</v>
      </c>
      <c r="S12" t="s">
        <v>680</v>
      </c>
      <c r="T12" t="s">
        <v>681</v>
      </c>
      <c r="U12" t="s">
        <v>682</v>
      </c>
      <c r="V12" t="s">
        <v>683</v>
      </c>
      <c r="W12" t="s">
        <v>684</v>
      </c>
      <c r="X12" t="s">
        <v>685</v>
      </c>
      <c r="Y12" t="s">
        <v>690</v>
      </c>
      <c r="Z12" t="s">
        <v>585</v>
      </c>
    </row>
    <row r="13" spans="1:26">
      <c r="A13" s="4" t="s">
        <v>301</v>
      </c>
      <c r="B13" s="8">
        <f>EnemyInfoCasual!E325</f>
        <v>10000</v>
      </c>
      <c r="C13" s="8">
        <f>(B13+(IF(EnemyInfoCasual!I325=1,PlayerInfo!$B$5,0)))*(PlayerInfo!$B$1)*(EnemyInfoCasual!L325+1)</f>
        <v>18000</v>
      </c>
      <c r="D13" s="8">
        <f>(B13+(IF(EnemyInfoCasual!I325=1,PlayerInfo!$B$5,0))+PlayerInfo!$B$6)*(PlayerInfo!$B$1)*(EnemyInfoCasual!L325+1)*EnemyInfoCasual!H325</f>
        <v>18000</v>
      </c>
      <c r="E13" s="8">
        <f>(B13+(IF(EnemyInfoCasual!I325=1,PlayerInfo!$B$5,0))+PlayerInfo!$B$6+PlayerInfo!$B$7)*(PlayerInfo!$B$1)*(EnemyInfoCasual!L325+1)*1.2*EnemyInfoCasual!H325</f>
        <v>21600</v>
      </c>
      <c r="F13" s="13">
        <f>(1-F$20)/7</f>
        <v>0.1357142857142857</v>
      </c>
      <c r="G13" s="13">
        <f>MIN((($B$4+(IF(EnemyInfoCasual!$C325=1,0.05,0))-($B$4*(IF(EnemyInfoCasual!$C325=1,0.05,0))))*PlayerInfo!$B$3)*EnemyInfoCasual!H325,1)</f>
        <v>0.1095</v>
      </c>
      <c r="H13" s="13">
        <f>MIN((($B$5+(IF(EnemyInfoCasual!$C325=1,0.005,0))-($B$5*(IF(EnemyInfoCasual!$C325=1,0.005,0))))*PlayerInfo!$B$4)*EnemyInfoCasual!H325,1)</f>
        <v>1.1990000000000001E-2</v>
      </c>
      <c r="I13" s="13">
        <f>MIN((($B$6+(IF(EnemyInfoCasual!$C325=1,0.005,0))-($B$6*(IF(EnemyInfoCasual!$C325=1,0.005,0))))*PlayerInfo!$B$4)*EnemyInfoCasual!H325,1)</f>
        <v>1.9949999999999999E-2</v>
      </c>
      <c r="J13" s="13">
        <f>(1*(1-G13)*(1-H13))</f>
        <v>0.87982290500000004</v>
      </c>
      <c r="K13" s="14">
        <f>(1*(1-G13)*(1-I13))</f>
        <v>0.87273452499999993</v>
      </c>
      <c r="L13" s="8">
        <f>(J13*C13)+(G13*D13)+(H13*E13)</f>
        <v>18066.796290000002</v>
      </c>
      <c r="M13" s="8">
        <f>((K13*C13)+(G13*D13)+(I13*E13))*1.3</f>
        <v>23544.483884999994</v>
      </c>
      <c r="N13" s="16">
        <f>EnemyInfoCasual!F325</f>
        <v>2500</v>
      </c>
      <c r="O13" s="16">
        <f>N13*PlayerInfo!$B$10</f>
        <v>2500</v>
      </c>
      <c r="P13" s="16">
        <f>N13*PlayerInfo!$B$10*1.2*EnemyInfoCasual!H325</f>
        <v>3000</v>
      </c>
      <c r="Q13" s="16">
        <f>N13*PlayerInfo!$B$10*1.2*1.5*EnemyInfoCasual!H325</f>
        <v>4500</v>
      </c>
      <c r="R13" s="16">
        <f>(J13*O13)+(G13*P13)+(H13*Q13)</f>
        <v>2582.0122624999999</v>
      </c>
      <c r="S13" s="16">
        <f>((K13*O13)+(G13*P13)+(I13*Q13))*1.6</f>
        <v>4160.1781000000001</v>
      </c>
      <c r="T13" s="16">
        <f>EnemyInfoCasual!G325</f>
        <v>5000</v>
      </c>
      <c r="U13" s="16">
        <f>T13*PlayerInfo!$B$11</f>
        <v>5000</v>
      </c>
      <c r="V13" s="16">
        <f>T13*PlayerInfo!$B$11*1.2*EnemyInfoCasual!H325</f>
        <v>6000</v>
      </c>
      <c r="W13" s="16">
        <f>T13*PlayerInfo!$B$11*1.2*1.5*EnemyInfoCasual!H325</f>
        <v>9000</v>
      </c>
      <c r="X13" s="16">
        <f>(J13*U13)+(G13*V13)+(H13*W13)</f>
        <v>5164.0245249999998</v>
      </c>
      <c r="Y13" s="16">
        <f>((K13*U13)+(G13*V13)+(I13*W13))*1.6</f>
        <v>8320.3562000000002</v>
      </c>
    </row>
    <row r="14" spans="1:26">
      <c r="A14" s="4" t="s">
        <v>302</v>
      </c>
      <c r="B14" s="8">
        <f>EnemyInfoCasual!E326</f>
        <v>10000</v>
      </c>
      <c r="C14" s="8">
        <f>(B14+(IF(EnemyInfoCasual!I326=1,PlayerInfo!$B$5,0)))*(PlayerInfo!$B$1)*(EnemyInfoCasual!L326+1)</f>
        <v>18000</v>
      </c>
      <c r="D14" s="8">
        <f>(B14+(IF(EnemyInfoCasual!I326=1,PlayerInfo!$B$5,0))+PlayerInfo!$B$6)*(PlayerInfo!$B$1)*(EnemyInfoCasual!L326+1)*EnemyInfoCasual!H326</f>
        <v>18000</v>
      </c>
      <c r="E14" s="8">
        <f>(B14+(IF(EnemyInfoCasual!I326=1,PlayerInfo!$B$5,0))+PlayerInfo!$B$6+PlayerInfo!$B$7)*(PlayerInfo!$B$1)*(EnemyInfoCasual!L326+1)*1.2*EnemyInfoCasual!H326</f>
        <v>21600</v>
      </c>
      <c r="F14" s="13">
        <f t="shared" ref="F14:F19" si="0">(1-F$20)/7</f>
        <v>0.1357142857142857</v>
      </c>
      <c r="G14" s="13">
        <f>MIN((($B$4+(IF(EnemyInfoCasual!$C326=1,0.05,0))-($B$4*(IF(EnemyInfoCasual!$C326=1,0.05,0))))*PlayerInfo!$B$3)*EnemyInfoCasual!H326,1)</f>
        <v>0.1095</v>
      </c>
      <c r="H14" s="13">
        <f>MIN((($B$5+(IF(EnemyInfoCasual!$C326=1,0.005,0))-($B$5*(IF(EnemyInfoCasual!$C326=1,0.005,0))))*PlayerInfo!$B$4)*EnemyInfoCasual!H326,1)</f>
        <v>1.1990000000000001E-2</v>
      </c>
      <c r="I14" s="13">
        <f>MIN((($B$6+(IF(EnemyInfoCasual!$C326=1,0.005,0))-($B$6*(IF(EnemyInfoCasual!$C326=1,0.005,0))))*PlayerInfo!$B$4)*EnemyInfoCasual!H326,1)</f>
        <v>1.9949999999999999E-2</v>
      </c>
      <c r="J14" s="13">
        <f t="shared" ref="J14:J20" si="1">(1*(1-G14)*(1-H14))</f>
        <v>0.87982290500000004</v>
      </c>
      <c r="K14" s="14">
        <f t="shared" ref="K14:K20" si="2">(1*(1-G14)*(1-I14))</f>
        <v>0.87273452499999993</v>
      </c>
      <c r="L14" s="8">
        <f t="shared" ref="L14:L20" si="3">(J14*C14)+(G14*D14)+(H14*E14)</f>
        <v>18066.796290000002</v>
      </c>
      <c r="M14" s="8">
        <f t="shared" ref="M14:M20" si="4">((K14*C14)+(G14*D14)+(I14*E14))*1.3</f>
        <v>23544.483884999994</v>
      </c>
      <c r="N14" s="16">
        <f>EnemyInfoCasual!F326</f>
        <v>2500</v>
      </c>
      <c r="O14" s="16">
        <f>N14*PlayerInfo!$B$10</f>
        <v>2500</v>
      </c>
      <c r="P14" s="16">
        <f>N14*PlayerInfo!$B$10*1.2*EnemyInfoCasual!H326</f>
        <v>3000</v>
      </c>
      <c r="Q14" s="16">
        <f>N14*PlayerInfo!$B$10*1.2*1.5*EnemyInfoCasual!H326</f>
        <v>4500</v>
      </c>
      <c r="R14" s="16">
        <f t="shared" ref="R14:R20" si="5">(J14*O14)+(G14*P14)+(H14*Q14)</f>
        <v>2582.0122624999999</v>
      </c>
      <c r="S14" s="16">
        <f t="shared" ref="S14:S20" si="6">((K14*O14)+(G14*P14)+(I14*Q14))*1.6</f>
        <v>4160.1781000000001</v>
      </c>
      <c r="T14" s="16">
        <f>EnemyInfoCasual!G326</f>
        <v>5000</v>
      </c>
      <c r="U14" s="16">
        <f>T14*PlayerInfo!$B$11</f>
        <v>5000</v>
      </c>
      <c r="V14" s="16">
        <f>T14*PlayerInfo!$B$11*1.2*EnemyInfoCasual!H326</f>
        <v>6000</v>
      </c>
      <c r="W14" s="16">
        <f>T14*PlayerInfo!$B$11*1.2*1.5*EnemyInfoCasual!H326</f>
        <v>9000</v>
      </c>
      <c r="X14" s="16">
        <f t="shared" ref="X14:X20" si="7">(J14*U14)+(G14*V14)+(H14*W14)</f>
        <v>5164.0245249999998</v>
      </c>
      <c r="Y14" s="16">
        <f t="shared" ref="Y14:Y20" si="8">((K14*U14)+(G14*V14)+(I14*W14))*1.6</f>
        <v>8320.3562000000002</v>
      </c>
    </row>
    <row r="15" spans="1:26">
      <c r="A15" s="4" t="s">
        <v>303</v>
      </c>
      <c r="B15" s="8">
        <f>EnemyInfoCasual!E327</f>
        <v>10000</v>
      </c>
      <c r="C15" s="8">
        <f>(B15+(IF(EnemyInfoCasual!I327=1,PlayerInfo!$B$5,0)))*(PlayerInfo!$B$1)*(EnemyInfoCasual!L327+1)</f>
        <v>18000</v>
      </c>
      <c r="D15" s="8">
        <f>(B15+(IF(EnemyInfoCasual!I327=1,PlayerInfo!$B$5,0))+PlayerInfo!$B$6)*(PlayerInfo!$B$1)*(EnemyInfoCasual!L327+1)*EnemyInfoCasual!H327</f>
        <v>18000</v>
      </c>
      <c r="E15" s="8">
        <f>(B15+(IF(EnemyInfoCasual!I327=1,PlayerInfo!$B$5,0))+PlayerInfo!$B$6+PlayerInfo!$B$7)*(PlayerInfo!$B$1)*(EnemyInfoCasual!L327+1)*1.2*EnemyInfoCasual!H327</f>
        <v>21600</v>
      </c>
      <c r="F15" s="13">
        <f t="shared" si="0"/>
        <v>0.1357142857142857</v>
      </c>
      <c r="G15" s="13">
        <f>MIN((($B$4+(IF(EnemyInfoCasual!$C327=1,0.05,0))-($B$4*(IF(EnemyInfoCasual!$C327=1,0.05,0))))*PlayerInfo!$B$3)*EnemyInfoCasual!H327,1)</f>
        <v>0.1095</v>
      </c>
      <c r="H15" s="13">
        <f>MIN((($B$5+(IF(EnemyInfoCasual!$C327=1,0.005,0))-($B$5*(IF(EnemyInfoCasual!$C327=1,0.005,0))))*PlayerInfo!$B$4)*EnemyInfoCasual!H327,1)</f>
        <v>1.1990000000000001E-2</v>
      </c>
      <c r="I15" s="13">
        <f>MIN((($B$6+(IF(EnemyInfoCasual!$C327=1,0.005,0))-($B$6*(IF(EnemyInfoCasual!$C327=1,0.005,0))))*PlayerInfo!$B$4)*EnemyInfoCasual!H327,1)</f>
        <v>1.9949999999999999E-2</v>
      </c>
      <c r="J15" s="13">
        <f t="shared" si="1"/>
        <v>0.87982290500000004</v>
      </c>
      <c r="K15" s="14">
        <f t="shared" si="2"/>
        <v>0.87273452499999993</v>
      </c>
      <c r="L15" s="8">
        <f t="shared" si="3"/>
        <v>18066.796290000002</v>
      </c>
      <c r="M15" s="8">
        <f t="shared" si="4"/>
        <v>23544.483884999994</v>
      </c>
      <c r="N15" s="16">
        <f>EnemyInfoCasual!F327</f>
        <v>2500</v>
      </c>
      <c r="O15" s="16">
        <f>N15*PlayerInfo!$B$10</f>
        <v>2500</v>
      </c>
      <c r="P15" s="16">
        <f>N15*PlayerInfo!$B$10*1.2*EnemyInfoCasual!H327</f>
        <v>3000</v>
      </c>
      <c r="Q15" s="16">
        <f>N15*PlayerInfo!$B$10*1.2*1.5*EnemyInfoCasual!H327</f>
        <v>4500</v>
      </c>
      <c r="R15" s="16">
        <f t="shared" si="5"/>
        <v>2582.0122624999999</v>
      </c>
      <c r="S15" s="16">
        <f t="shared" si="6"/>
        <v>4160.1781000000001</v>
      </c>
      <c r="T15" s="16">
        <f>EnemyInfoCasual!G327</f>
        <v>5000</v>
      </c>
      <c r="U15" s="16">
        <f>T15*PlayerInfo!$B$11</f>
        <v>5000</v>
      </c>
      <c r="V15" s="16">
        <f>T15*PlayerInfo!$B$11*1.2*EnemyInfoCasual!H327</f>
        <v>6000</v>
      </c>
      <c r="W15" s="16">
        <f>T15*PlayerInfo!$B$11*1.2*1.5*EnemyInfoCasual!H327</f>
        <v>9000</v>
      </c>
      <c r="X15" s="16">
        <f t="shared" si="7"/>
        <v>5164.0245249999998</v>
      </c>
      <c r="Y15" s="16">
        <f t="shared" si="8"/>
        <v>8320.3562000000002</v>
      </c>
    </row>
    <row r="16" spans="1:26">
      <c r="A16" s="4" t="s">
        <v>304</v>
      </c>
      <c r="B16" s="8">
        <f>EnemyInfoCasual!E328</f>
        <v>10000</v>
      </c>
      <c r="C16" s="8">
        <f>(B16+(IF(EnemyInfoCasual!I328=1,PlayerInfo!$B$5,0)))*(PlayerInfo!$B$1)*(EnemyInfoCasual!L328+1)</f>
        <v>18000</v>
      </c>
      <c r="D16" s="8">
        <f>(B16+(IF(EnemyInfoCasual!I328=1,PlayerInfo!$B$5,0))+PlayerInfo!$B$6)*(PlayerInfo!$B$1)*(EnemyInfoCasual!L328+1)*EnemyInfoCasual!H328</f>
        <v>18000</v>
      </c>
      <c r="E16" s="8">
        <f>(B16+(IF(EnemyInfoCasual!I328=1,PlayerInfo!$B$5,0))+PlayerInfo!$B$6+PlayerInfo!$B$7)*(PlayerInfo!$B$1)*(EnemyInfoCasual!L328+1)*1.2*EnemyInfoCasual!H328</f>
        <v>21600</v>
      </c>
      <c r="F16" s="13">
        <f t="shared" si="0"/>
        <v>0.1357142857142857</v>
      </c>
      <c r="G16" s="13">
        <f>MIN((($B$4+(IF(EnemyInfoCasual!$C328=1,0.05,0))-($B$4*(IF(EnemyInfoCasual!$C328=1,0.05,0))))*PlayerInfo!$B$3)*EnemyInfoCasual!H328,1)</f>
        <v>0.1095</v>
      </c>
      <c r="H16" s="13">
        <f>MIN((($B$5+(IF(EnemyInfoCasual!$C328=1,0.005,0))-($B$5*(IF(EnemyInfoCasual!$C328=1,0.005,0))))*PlayerInfo!$B$4)*EnemyInfoCasual!H328,1)</f>
        <v>1.1990000000000001E-2</v>
      </c>
      <c r="I16" s="13">
        <f>MIN((($B$6+(IF(EnemyInfoCasual!$C328=1,0.005,0))-($B$6*(IF(EnemyInfoCasual!$C328=1,0.005,0))))*PlayerInfo!$B$4)*EnemyInfoCasual!H328,1)</f>
        <v>1.9949999999999999E-2</v>
      </c>
      <c r="J16" s="13">
        <f t="shared" si="1"/>
        <v>0.87982290500000004</v>
      </c>
      <c r="K16" s="14">
        <f t="shared" si="2"/>
        <v>0.87273452499999993</v>
      </c>
      <c r="L16" s="8">
        <f t="shared" si="3"/>
        <v>18066.796290000002</v>
      </c>
      <c r="M16" s="8">
        <f t="shared" si="4"/>
        <v>23544.483884999994</v>
      </c>
      <c r="N16" s="16">
        <f>EnemyInfoCasual!F328</f>
        <v>2500</v>
      </c>
      <c r="O16" s="16">
        <f>N16*PlayerInfo!$B$10</f>
        <v>2500</v>
      </c>
      <c r="P16" s="16">
        <f>N16*PlayerInfo!$B$10*1.2*EnemyInfoCasual!H328</f>
        <v>3000</v>
      </c>
      <c r="Q16" s="16">
        <f>N16*PlayerInfo!$B$10*1.2*1.5*EnemyInfoCasual!H328</f>
        <v>4500</v>
      </c>
      <c r="R16" s="16">
        <f t="shared" si="5"/>
        <v>2582.0122624999999</v>
      </c>
      <c r="S16" s="16">
        <f t="shared" si="6"/>
        <v>4160.1781000000001</v>
      </c>
      <c r="T16" s="16">
        <f>EnemyInfoCasual!G328</f>
        <v>5000</v>
      </c>
      <c r="U16" s="16">
        <f>T16*PlayerInfo!$B$11</f>
        <v>5000</v>
      </c>
      <c r="V16" s="16">
        <f>T16*PlayerInfo!$B$11*1.2*EnemyInfoCasual!H328</f>
        <v>6000</v>
      </c>
      <c r="W16" s="16">
        <f>T16*PlayerInfo!$B$11*1.2*1.5*EnemyInfoCasual!H328</f>
        <v>9000</v>
      </c>
      <c r="X16" s="16">
        <f t="shared" si="7"/>
        <v>5164.0245249999998</v>
      </c>
      <c r="Y16" s="16">
        <f t="shared" si="8"/>
        <v>8320.3562000000002</v>
      </c>
    </row>
    <row r="17" spans="1:25">
      <c r="A17" s="4" t="s">
        <v>305</v>
      </c>
      <c r="B17" s="8">
        <f>EnemyInfoCasual!E329</f>
        <v>10000</v>
      </c>
      <c r="C17" s="8">
        <f>(B17+(IF(EnemyInfoCasual!I329=1,PlayerInfo!$B$5,0)))*(PlayerInfo!$B$1)*(EnemyInfoCasual!L329+1)</f>
        <v>18000</v>
      </c>
      <c r="D17" s="8">
        <f>(B17+(IF(EnemyInfoCasual!I329=1,PlayerInfo!$B$5,0))+PlayerInfo!$B$6)*(PlayerInfo!$B$1)*(EnemyInfoCasual!L329+1)*EnemyInfoCasual!H329</f>
        <v>18000</v>
      </c>
      <c r="E17" s="8">
        <f>(B17+(IF(EnemyInfoCasual!I329=1,PlayerInfo!$B$5,0))+PlayerInfo!$B$6+PlayerInfo!$B$7)*(PlayerInfo!$B$1)*(EnemyInfoCasual!L329+1)*1.2*EnemyInfoCasual!H329</f>
        <v>21600</v>
      </c>
      <c r="F17" s="13">
        <f t="shared" si="0"/>
        <v>0.1357142857142857</v>
      </c>
      <c r="G17" s="13">
        <f>MIN((($B$4+(IF(EnemyInfoCasual!$C329=1,0.05,0))-($B$4*(IF(EnemyInfoCasual!$C329=1,0.05,0))))*PlayerInfo!$B$3)*EnemyInfoCasual!H329,1)</f>
        <v>0.1095</v>
      </c>
      <c r="H17" s="13">
        <f>MIN((($B$5+(IF(EnemyInfoCasual!$C329=1,0.005,0))-($B$5*(IF(EnemyInfoCasual!$C329=1,0.005,0))))*PlayerInfo!$B$4)*EnemyInfoCasual!H329,1)</f>
        <v>1.1990000000000001E-2</v>
      </c>
      <c r="I17" s="13">
        <f>MIN((($B$6+(IF(EnemyInfoCasual!$C329=1,0.005,0))-($B$6*(IF(EnemyInfoCasual!$C329=1,0.005,0))))*PlayerInfo!$B$4)*EnemyInfoCasual!H329,1)</f>
        <v>1.9949999999999999E-2</v>
      </c>
      <c r="J17" s="13">
        <f t="shared" si="1"/>
        <v>0.87982290500000004</v>
      </c>
      <c r="K17" s="14">
        <f t="shared" si="2"/>
        <v>0.87273452499999993</v>
      </c>
      <c r="L17" s="8">
        <f t="shared" si="3"/>
        <v>18066.796290000002</v>
      </c>
      <c r="M17" s="8">
        <f t="shared" si="4"/>
        <v>23544.483884999994</v>
      </c>
      <c r="N17" s="16">
        <f>EnemyInfoCasual!F329</f>
        <v>2500</v>
      </c>
      <c r="O17" s="16">
        <f>N17*PlayerInfo!$B$10</f>
        <v>2500</v>
      </c>
      <c r="P17" s="16">
        <f>N17*PlayerInfo!$B$10*1.2*EnemyInfoCasual!H329</f>
        <v>3000</v>
      </c>
      <c r="Q17" s="16">
        <f>N17*PlayerInfo!$B$10*1.2*1.5*EnemyInfoCasual!H329</f>
        <v>4500</v>
      </c>
      <c r="R17" s="16">
        <f t="shared" si="5"/>
        <v>2582.0122624999999</v>
      </c>
      <c r="S17" s="16">
        <f t="shared" si="6"/>
        <v>4160.1781000000001</v>
      </c>
      <c r="T17" s="16">
        <f>EnemyInfoCasual!G329</f>
        <v>5000</v>
      </c>
      <c r="U17" s="16">
        <f>T17*PlayerInfo!$B$11</f>
        <v>5000</v>
      </c>
      <c r="V17" s="16">
        <f>T17*PlayerInfo!$B$11*1.2*EnemyInfoCasual!H329</f>
        <v>6000</v>
      </c>
      <c r="W17" s="16">
        <f>T17*PlayerInfo!$B$11*1.2*1.5*EnemyInfoCasual!H329</f>
        <v>9000</v>
      </c>
      <c r="X17" s="16">
        <f t="shared" si="7"/>
        <v>5164.0245249999998</v>
      </c>
      <c r="Y17" s="16">
        <f t="shared" si="8"/>
        <v>8320.3562000000002</v>
      </c>
    </row>
    <row r="18" spans="1:25">
      <c r="A18" s="4" t="s">
        <v>306</v>
      </c>
      <c r="B18" s="8">
        <f>EnemyInfoCasual!E330</f>
        <v>10000</v>
      </c>
      <c r="C18" s="8">
        <f>(B18+(IF(EnemyInfoCasual!I330=1,PlayerInfo!$B$5,0)))*(PlayerInfo!$B$1)*(EnemyInfoCasual!L330+1)</f>
        <v>18000</v>
      </c>
      <c r="D18" s="8">
        <f>(B18+(IF(EnemyInfoCasual!I330=1,PlayerInfo!$B$5,0))+PlayerInfo!$B$6)*(PlayerInfo!$B$1)*(EnemyInfoCasual!L330+1)*EnemyInfoCasual!H330</f>
        <v>18000</v>
      </c>
      <c r="E18" s="8">
        <f>(B18+(IF(EnemyInfoCasual!I330=1,PlayerInfo!$B$5,0))+PlayerInfo!$B$6+PlayerInfo!$B$7)*(PlayerInfo!$B$1)*(EnemyInfoCasual!L330+1)*1.2*EnemyInfoCasual!H330</f>
        <v>21600</v>
      </c>
      <c r="F18" s="13">
        <f t="shared" si="0"/>
        <v>0.1357142857142857</v>
      </c>
      <c r="G18" s="13">
        <f>MIN((($B$4+(IF(EnemyInfoCasual!$C330=1,0.05,0))-($B$4*(IF(EnemyInfoCasual!$C330=1,0.05,0))))*PlayerInfo!$B$3)*EnemyInfoCasual!H330,1)</f>
        <v>0.1095</v>
      </c>
      <c r="H18" s="13">
        <f>MIN((($B$5+(IF(EnemyInfoCasual!$C330=1,0.005,0))-($B$5*(IF(EnemyInfoCasual!$C330=1,0.005,0))))*PlayerInfo!$B$4)*EnemyInfoCasual!H330,1)</f>
        <v>1.1990000000000001E-2</v>
      </c>
      <c r="I18" s="13">
        <f>MIN((($B$6+(IF(EnemyInfoCasual!$C330=1,0.005,0))-($B$6*(IF(EnemyInfoCasual!$C330=1,0.005,0))))*PlayerInfo!$B$4)*EnemyInfoCasual!H330,1)</f>
        <v>1.9949999999999999E-2</v>
      </c>
      <c r="J18" s="13">
        <f t="shared" si="1"/>
        <v>0.87982290500000004</v>
      </c>
      <c r="K18" s="14">
        <f t="shared" si="2"/>
        <v>0.87273452499999993</v>
      </c>
      <c r="L18" s="8">
        <f t="shared" si="3"/>
        <v>18066.796290000002</v>
      </c>
      <c r="M18" s="8">
        <f t="shared" si="4"/>
        <v>23544.483884999994</v>
      </c>
      <c r="N18" s="16">
        <f>EnemyInfoCasual!F330</f>
        <v>2500</v>
      </c>
      <c r="O18" s="16">
        <f>N18*PlayerInfo!$B$10</f>
        <v>2500</v>
      </c>
      <c r="P18" s="16">
        <f>N18*PlayerInfo!$B$10*1.2*EnemyInfoCasual!H330</f>
        <v>3000</v>
      </c>
      <c r="Q18" s="16">
        <f>N18*PlayerInfo!$B$10*1.2*1.5*EnemyInfoCasual!H330</f>
        <v>4500</v>
      </c>
      <c r="R18" s="16">
        <f t="shared" si="5"/>
        <v>2582.0122624999999</v>
      </c>
      <c r="S18" s="16">
        <f t="shared" si="6"/>
        <v>4160.1781000000001</v>
      </c>
      <c r="T18" s="16">
        <f>EnemyInfoCasual!G330</f>
        <v>5000</v>
      </c>
      <c r="U18" s="16">
        <f>T18*PlayerInfo!$B$11</f>
        <v>5000</v>
      </c>
      <c r="V18" s="16">
        <f>T18*PlayerInfo!$B$11*1.2*EnemyInfoCasual!H330</f>
        <v>6000</v>
      </c>
      <c r="W18" s="16">
        <f>T18*PlayerInfo!$B$11*1.2*1.5*EnemyInfoCasual!H330</f>
        <v>9000</v>
      </c>
      <c r="X18" s="16">
        <f t="shared" si="7"/>
        <v>5164.0245249999998</v>
      </c>
      <c r="Y18" s="16">
        <f t="shared" si="8"/>
        <v>8320.3562000000002</v>
      </c>
    </row>
    <row r="19" spans="1:25">
      <c r="A19" s="4" t="s">
        <v>307</v>
      </c>
      <c r="B19" s="8">
        <f>EnemyInfoCasual!E331</f>
        <v>10000</v>
      </c>
      <c r="C19" s="8">
        <f>(B19+(IF(EnemyInfoCasual!I331=1,PlayerInfo!$B$5,0)))*(PlayerInfo!$B$1)*(EnemyInfoCasual!L331+1)</f>
        <v>18000</v>
      </c>
      <c r="D19" s="8">
        <f>(B19+(IF(EnemyInfoCasual!I331=1,PlayerInfo!$B$5,0))+PlayerInfo!$B$6)*(PlayerInfo!$B$1)*(EnemyInfoCasual!L331+1)*EnemyInfoCasual!H331</f>
        <v>18000</v>
      </c>
      <c r="E19" s="8">
        <f>(B19+(IF(EnemyInfoCasual!I331=1,PlayerInfo!$B$5,0))+PlayerInfo!$B$6+PlayerInfo!$B$7)*(PlayerInfo!$B$1)*(EnemyInfoCasual!L331+1)*1.2*EnemyInfoCasual!H331</f>
        <v>21600</v>
      </c>
      <c r="F19" s="13">
        <f t="shared" si="0"/>
        <v>0.1357142857142857</v>
      </c>
      <c r="G19" s="13">
        <f>MIN((($B$4+(IF(EnemyInfoCasual!$C331=1,0.05,0))-($B$4*(IF(EnemyInfoCasual!$C331=1,0.05,0))))*PlayerInfo!$B$3)*EnemyInfoCasual!H331,1)</f>
        <v>0.1095</v>
      </c>
      <c r="H19" s="13">
        <f>MIN((($B$5+(IF(EnemyInfoCasual!$C331=1,0.005,0))-($B$5*(IF(EnemyInfoCasual!$C331=1,0.005,0))))*PlayerInfo!$B$4)*EnemyInfoCasual!H331,1)</f>
        <v>1.1990000000000001E-2</v>
      </c>
      <c r="I19" s="13">
        <f>MIN((($B$6+(IF(EnemyInfoCasual!$C331=1,0.005,0))-($B$6*(IF(EnemyInfoCasual!$C331=1,0.005,0))))*PlayerInfo!$B$4)*EnemyInfoCasual!H331,1)</f>
        <v>1.9949999999999999E-2</v>
      </c>
      <c r="J19" s="13">
        <f t="shared" si="1"/>
        <v>0.87982290500000004</v>
      </c>
      <c r="K19" s="14">
        <f t="shared" si="2"/>
        <v>0.87273452499999993</v>
      </c>
      <c r="L19" s="8">
        <f t="shared" si="3"/>
        <v>18066.796290000002</v>
      </c>
      <c r="M19" s="8">
        <f t="shared" si="4"/>
        <v>23544.483884999994</v>
      </c>
      <c r="N19" s="16">
        <f>EnemyInfoCasual!F331</f>
        <v>2500</v>
      </c>
      <c r="O19" s="16">
        <f>N19*PlayerInfo!$B$10</f>
        <v>2500</v>
      </c>
      <c r="P19" s="16">
        <f>N19*PlayerInfo!$B$10*1.2*EnemyInfoCasual!H331</f>
        <v>3000</v>
      </c>
      <c r="Q19" s="16">
        <f>N19*PlayerInfo!$B$10*1.2*1.5*EnemyInfoCasual!H331</f>
        <v>4500</v>
      </c>
      <c r="R19" s="16">
        <f t="shared" si="5"/>
        <v>2582.0122624999999</v>
      </c>
      <c r="S19" s="16">
        <f t="shared" si="6"/>
        <v>4160.1781000000001</v>
      </c>
      <c r="T19" s="16">
        <f>EnemyInfoCasual!G331</f>
        <v>5000</v>
      </c>
      <c r="U19" s="16">
        <f>T19*PlayerInfo!$B$11</f>
        <v>5000</v>
      </c>
      <c r="V19" s="16">
        <f>T19*PlayerInfo!$B$11*1.2*EnemyInfoCasual!H331</f>
        <v>6000</v>
      </c>
      <c r="W19" s="16">
        <f>T19*PlayerInfo!$B$11*1.2*1.5*EnemyInfoCasual!H331</f>
        <v>9000</v>
      </c>
      <c r="X19" s="16">
        <f t="shared" si="7"/>
        <v>5164.0245249999998</v>
      </c>
      <c r="Y19" s="16">
        <f t="shared" si="8"/>
        <v>8320.3562000000002</v>
      </c>
    </row>
    <row r="20" spans="1:25">
      <c r="A20" s="4" t="s">
        <v>347</v>
      </c>
      <c r="B20" s="8">
        <f>EnemyInfoCasual!E333</f>
        <v>150000</v>
      </c>
      <c r="C20" s="8">
        <f>(B20+(IF(EnemyInfoCasual!I332=1,PlayerInfo!$B$5,0)))*(PlayerInfo!$B$1)*(EnemyInfoCasual!L332+1)</f>
        <v>198000</v>
      </c>
      <c r="D20" s="8">
        <f>(B20+(IF(EnemyInfoCasual!I332=1,PlayerInfo!$B$5,0))+PlayerInfo!$B$6)*(PlayerInfo!$B$1)*(EnemyInfoCasual!L332+1)*EnemyInfoCasual!H332</f>
        <v>198000</v>
      </c>
      <c r="E20" s="8">
        <f>(B20+(IF(EnemyInfoCasual!I332=1,PlayerInfo!$B$5,0))+PlayerInfo!$B$6+PlayerInfo!$B$7)*(PlayerInfo!$B$1)*(EnemyInfoCasual!L332+1)*1.2*EnemyInfoCasual!H332</f>
        <v>237600</v>
      </c>
      <c r="F20" s="13">
        <v>0.05</v>
      </c>
      <c r="G20" s="13">
        <f>MIN((($B$4+(IF(EnemyInfoCasual!$C333=1,0.05,0))-($B$4*(IF(EnemyInfoCasual!$C333=1,0.05,0))))*PlayerInfo!$B$3)*EnemyInfoCasual!H333,1)</f>
        <v>0.1095</v>
      </c>
      <c r="H20" s="13">
        <f>MIN((($B$5+(IF(EnemyInfoCasual!$C333=1,0.005,0))-($B$5*(IF(EnemyInfoCasual!$C333=1,0.005,0))))*PlayerInfo!$B$4)*EnemyInfoCasual!H333,1)</f>
        <v>1.1990000000000001E-2</v>
      </c>
      <c r="I20" s="13">
        <f>MIN((($B$6+(IF(EnemyInfoCasual!$C333=1,0.005,0))-($B$6*(IF(EnemyInfoCasual!$C333=1,0.005,0))))*PlayerInfo!$B$4)*EnemyInfoCasual!H333,1)</f>
        <v>1.9949999999999999E-2</v>
      </c>
      <c r="J20" s="13">
        <f t="shared" si="1"/>
        <v>0.87982290500000004</v>
      </c>
      <c r="K20" s="14">
        <f t="shared" si="2"/>
        <v>0.87273452499999993</v>
      </c>
      <c r="L20" s="8">
        <f t="shared" si="3"/>
        <v>198734.75919000001</v>
      </c>
      <c r="M20" s="8">
        <f t="shared" si="4"/>
        <v>258989.32273499999</v>
      </c>
      <c r="N20" s="16">
        <f>EnemyInfoCasual!F333</f>
        <v>50000</v>
      </c>
      <c r="O20" s="16">
        <f>N20*PlayerInfo!$B$10</f>
        <v>50000</v>
      </c>
      <c r="P20" s="16">
        <f>N20*PlayerInfo!$B$10*1.2*EnemyInfoCasual!H332</f>
        <v>60000</v>
      </c>
      <c r="Q20" s="16">
        <f>N20*PlayerInfo!$B$10*1.2*1.5*EnemyInfoCasual!H333</f>
        <v>90000</v>
      </c>
      <c r="R20" s="16">
        <f t="shared" si="5"/>
        <v>51640.24525</v>
      </c>
      <c r="S20" s="16">
        <f t="shared" si="6"/>
        <v>83203.562000000005</v>
      </c>
      <c r="T20" s="16">
        <f>EnemyInfoCasual!G333</f>
        <v>50000</v>
      </c>
      <c r="U20" s="16">
        <f>T20*PlayerInfo!$B$11</f>
        <v>50000</v>
      </c>
      <c r="V20" s="16">
        <f>T20*PlayerInfo!$B$11*1.2*EnemyInfoCasual!H333</f>
        <v>60000</v>
      </c>
      <c r="W20" s="16">
        <f>T20*PlayerInfo!$B$11*1.2*1.5*EnemyInfoCasual!H33</f>
        <v>90000</v>
      </c>
      <c r="X20" s="16">
        <f t="shared" si="7"/>
        <v>51640.24525</v>
      </c>
      <c r="Y20" s="16">
        <f t="shared" si="8"/>
        <v>83203.562000000005</v>
      </c>
    </row>
    <row r="21" spans="1:25">
      <c r="B21" s="9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</row>
    <row r="22" spans="1:25"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</row>
    <row r="23" spans="1:25">
      <c r="A23" t="s">
        <v>686</v>
      </c>
      <c r="B23" t="s">
        <v>10</v>
      </c>
      <c r="C23" t="s">
        <v>671</v>
      </c>
      <c r="D23" t="s">
        <v>672</v>
      </c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</row>
    <row r="24" spans="1:25">
      <c r="A24" t="s">
        <v>598</v>
      </c>
      <c r="B24" s="17">
        <f>SUMPRODUCT(F$13:F20,L$13:L20)</f>
        <v>27100.194435000005</v>
      </c>
      <c r="C24" s="17">
        <f>SUMPRODUCT($F$13:$F20,R$13:R20)</f>
        <v>5034.9239118749992</v>
      </c>
      <c r="D24" s="17">
        <f>SUMPRODUCT($F$13:$F20,X$13:X20)</f>
        <v>7487.835561249999</v>
      </c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</row>
    <row r="25" spans="1:25">
      <c r="A25" t="s">
        <v>599</v>
      </c>
      <c r="B25" s="17">
        <f>B24*1.25</f>
        <v>33875.243043750008</v>
      </c>
      <c r="C25" s="17">
        <f>C24*1.25</f>
        <v>6293.6548898437486</v>
      </c>
      <c r="D25" s="17">
        <f>D24*1.5</f>
        <v>11231.753341874999</v>
      </c>
      <c r="N25" s="16"/>
      <c r="O25" s="16"/>
      <c r="P25" s="16"/>
      <c r="Q25" s="16"/>
      <c r="R25" s="16"/>
      <c r="S25" s="16"/>
      <c r="T25" s="16"/>
      <c r="U25" s="16"/>
      <c r="V25" s="16"/>
      <c r="W25" s="16"/>
      <c r="X25" s="16"/>
      <c r="Y25" s="16"/>
    </row>
    <row r="26" spans="1:25">
      <c r="A26" t="s">
        <v>600</v>
      </c>
      <c r="B26" s="17">
        <f>SUMPRODUCT(F$13:F20,M$13:M20)</f>
        <v>35316.725827499991</v>
      </c>
      <c r="C26" s="17">
        <f>SUMPRODUCT($F$13:$F20,S$13:S20)</f>
        <v>8112.3472949999996</v>
      </c>
      <c r="D26" s="17">
        <f>SUMPRODUCT($F$13:$F20,Y$13:Y20)</f>
        <v>12064.51649</v>
      </c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6"/>
    </row>
    <row r="27" spans="1:25">
      <c r="A27" s="12" t="s">
        <v>601</v>
      </c>
      <c r="B27" s="17">
        <f>B26*1.25</f>
        <v>44145.907284374989</v>
      </c>
      <c r="C27" s="17">
        <f>C26*1.25</f>
        <v>10140.434118749999</v>
      </c>
      <c r="D27" s="17">
        <f>D26*1.5</f>
        <v>18096.774734999999</v>
      </c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</row>
    <row r="28" spans="1:25">
      <c r="A28" s="12"/>
      <c r="B28" s="17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</row>
    <row r="29" spans="1:25">
      <c r="A29" s="12" t="s">
        <v>687</v>
      </c>
      <c r="B29" s="17" t="s">
        <v>10</v>
      </c>
      <c r="C29" t="s">
        <v>671</v>
      </c>
      <c r="D29" t="s">
        <v>672</v>
      </c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</row>
    <row r="30" spans="1:25">
      <c r="A30" t="s">
        <v>598</v>
      </c>
      <c r="B30" s="17">
        <f>B24*$C$9</f>
        <v>36133592.580000006</v>
      </c>
      <c r="C30" s="17">
        <f t="shared" ref="C30:D33" si="9">C24*$C$9</f>
        <v>6713231.8824999984</v>
      </c>
      <c r="D30" s="17">
        <f t="shared" si="9"/>
        <v>9983780.7483333312</v>
      </c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</row>
    <row r="31" spans="1:25">
      <c r="A31" t="s">
        <v>599</v>
      </c>
      <c r="B31" s="17">
        <f>B25*$C$9</f>
        <v>45166990.725000009</v>
      </c>
      <c r="C31" s="17">
        <f t="shared" si="9"/>
        <v>8391539.8531249985</v>
      </c>
      <c r="D31" s="17">
        <f t="shared" si="9"/>
        <v>14975671.122499999</v>
      </c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</row>
    <row r="32" spans="1:25">
      <c r="A32" t="s">
        <v>600</v>
      </c>
      <c r="B32" s="17">
        <f>B26*$C$10</f>
        <v>75342348.431999981</v>
      </c>
      <c r="C32" s="17">
        <f t="shared" si="9"/>
        <v>10816463.059999999</v>
      </c>
      <c r="D32" s="17">
        <f t="shared" si="9"/>
        <v>16086021.986666666</v>
      </c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</row>
    <row r="33" spans="1:25">
      <c r="A33" s="12" t="s">
        <v>601</v>
      </c>
      <c r="B33" s="17">
        <f>B27*$C$10</f>
        <v>94177935.539999977</v>
      </c>
      <c r="C33" s="17">
        <f t="shared" si="9"/>
        <v>13520578.824999999</v>
      </c>
      <c r="D33" s="17">
        <f t="shared" si="9"/>
        <v>24129032.979999997</v>
      </c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</row>
    <row r="34" spans="1:25">
      <c r="A34" s="12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</row>
    <row r="35" spans="1:25">
      <c r="A35" s="4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</row>
    <row r="36" spans="1:25"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</row>
    <row r="37" spans="1:25"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</row>
    <row r="38" spans="1:25"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8"/>
  <sheetViews>
    <sheetView workbookViewId="0">
      <pane xSplit="1" topLeftCell="V1" activePane="topRight" state="frozen"/>
      <selection pane="topRight" activeCell="Y12" sqref="Y12"/>
    </sheetView>
  </sheetViews>
  <sheetFormatPr baseColWidth="10" defaultRowHeight="15" x14ac:dyDescent="0"/>
  <cols>
    <col min="1" max="1" width="20.6640625" bestFit="1" customWidth="1"/>
    <col min="2" max="2" width="13.83203125" bestFit="1" customWidth="1"/>
    <col min="3" max="4" width="12.83203125" bestFit="1" customWidth="1"/>
    <col min="5" max="5" width="8" bestFit="1" customWidth="1"/>
    <col min="6" max="6" width="8.5" bestFit="1" customWidth="1"/>
    <col min="7" max="7" width="9.1640625" bestFit="1" customWidth="1"/>
    <col min="8" max="8" width="8.6640625" bestFit="1" customWidth="1"/>
    <col min="9" max="9" width="13.83203125" bestFit="1" customWidth="1"/>
    <col min="10" max="10" width="11.5" bestFit="1" customWidth="1"/>
    <col min="11" max="11" width="16.6640625" bestFit="1" customWidth="1"/>
    <col min="12" max="12" width="12.1640625" bestFit="1" customWidth="1"/>
    <col min="13" max="13" width="16.33203125" bestFit="1" customWidth="1"/>
    <col min="14" max="14" width="9.1640625" bestFit="1" customWidth="1"/>
    <col min="15" max="15" width="12.5" bestFit="1" customWidth="1"/>
    <col min="16" max="16" width="9" bestFit="1" customWidth="1"/>
    <col min="17" max="17" width="8.6640625" bestFit="1" customWidth="1"/>
    <col min="18" max="18" width="12" bestFit="1" customWidth="1"/>
    <col min="19" max="19" width="17.1640625" bestFit="1" customWidth="1"/>
    <col min="20" max="20" width="9.33203125" bestFit="1" customWidth="1"/>
    <col min="21" max="21" width="12.6640625" bestFit="1" customWidth="1"/>
    <col min="22" max="22" width="9.1640625" bestFit="1" customWidth="1"/>
    <col min="23" max="23" width="8.83203125" bestFit="1" customWidth="1"/>
    <col min="24" max="24" width="12.1640625" bestFit="1" customWidth="1"/>
    <col min="25" max="25" width="17.1640625" bestFit="1" customWidth="1"/>
    <col min="26" max="26" width="19" bestFit="1" customWidth="1"/>
  </cols>
  <sheetData>
    <row r="1" spans="1:26">
      <c r="B1" t="s">
        <v>580</v>
      </c>
      <c r="C1" t="s">
        <v>581</v>
      </c>
    </row>
    <row r="2" spans="1:26">
      <c r="A2" t="s">
        <v>571</v>
      </c>
      <c r="B2">
        <v>3.9</v>
      </c>
      <c r="C2">
        <f>B2/PlayerInfo!B2</f>
        <v>3.9</v>
      </c>
      <c r="E2" s="11"/>
    </row>
    <row r="3" spans="1:26">
      <c r="A3" t="s">
        <v>639</v>
      </c>
      <c r="B3">
        <f>B2/1.6</f>
        <v>2.4375</v>
      </c>
      <c r="C3">
        <f>B2/(PlayerInfo!B2+PlayerInfo!B9)</f>
        <v>2.4375</v>
      </c>
      <c r="E3" s="11"/>
    </row>
    <row r="4" spans="1:26">
      <c r="A4" t="s">
        <v>562</v>
      </c>
      <c r="B4" s="13">
        <v>0.01</v>
      </c>
      <c r="C4" s="13">
        <f>MIN(B4*PlayerInfo!B3,1)</f>
        <v>0.02</v>
      </c>
    </row>
    <row r="5" spans="1:26">
      <c r="A5" t="s">
        <v>563</v>
      </c>
      <c r="B5" s="13">
        <v>2E-3</v>
      </c>
      <c r="C5" s="13">
        <f>MIN(B5*PlayerInfo!B4,1)</f>
        <v>4.0000000000000001E-3</v>
      </c>
    </row>
    <row r="6" spans="1:26">
      <c r="A6" t="s">
        <v>572</v>
      </c>
      <c r="B6" s="13">
        <v>0.01</v>
      </c>
      <c r="C6" s="13">
        <f>MIN(B6*PlayerInfo!B4,1)</f>
        <v>0.02</v>
      </c>
    </row>
    <row r="7" spans="1:26">
      <c r="A7" t="s">
        <v>579</v>
      </c>
      <c r="B7" s="15">
        <f>(1*(1-B4)*(1-B5))</f>
        <v>0.98802000000000001</v>
      </c>
      <c r="C7" s="15">
        <f>(1*(1-C4)*(1-C5))</f>
        <v>0.97607999999999995</v>
      </c>
    </row>
    <row r="8" spans="1:26">
      <c r="A8" t="s">
        <v>582</v>
      </c>
      <c r="B8" s="15">
        <f>(1*(1-B4)*(1-B6))</f>
        <v>0.98009999999999997</v>
      </c>
      <c r="C8" s="15">
        <f>(1*(1-C4)*(1-C6))</f>
        <v>0.96039999999999992</v>
      </c>
    </row>
    <row r="9" spans="1:26">
      <c r="A9" t="s">
        <v>597</v>
      </c>
      <c r="B9">
        <f>PlayerInfo!$B$8/B2</f>
        <v>923.07692307692309</v>
      </c>
      <c r="C9">
        <f>PlayerInfo!$B$8/C2</f>
        <v>923.07692307692309</v>
      </c>
    </row>
    <row r="10" spans="1:26">
      <c r="A10" t="s">
        <v>638</v>
      </c>
      <c r="B10">
        <f>PlayerInfo!$B$8/B3</f>
        <v>1476.9230769230769</v>
      </c>
      <c r="C10">
        <f>PlayerInfo!$B$8/C3</f>
        <v>1476.9230769230769</v>
      </c>
    </row>
    <row r="12" spans="1:26">
      <c r="A12" t="s">
        <v>568</v>
      </c>
      <c r="B12" t="s">
        <v>569</v>
      </c>
      <c r="C12" t="s">
        <v>573</v>
      </c>
      <c r="D12" t="s">
        <v>575</v>
      </c>
      <c r="E12" t="s">
        <v>574</v>
      </c>
      <c r="F12" t="s">
        <v>570</v>
      </c>
      <c r="G12" t="s">
        <v>562</v>
      </c>
      <c r="H12" t="s">
        <v>563</v>
      </c>
      <c r="I12" t="s">
        <v>572</v>
      </c>
      <c r="J12" t="s">
        <v>579</v>
      </c>
      <c r="K12" t="s">
        <v>582</v>
      </c>
      <c r="L12" t="s">
        <v>583</v>
      </c>
      <c r="M12" t="s">
        <v>584</v>
      </c>
      <c r="N12" t="s">
        <v>673</v>
      </c>
      <c r="O12" t="s">
        <v>676</v>
      </c>
      <c r="P12" t="s">
        <v>677</v>
      </c>
      <c r="Q12" t="s">
        <v>678</v>
      </c>
      <c r="R12" t="s">
        <v>679</v>
      </c>
      <c r="S12" t="s">
        <v>680</v>
      </c>
      <c r="T12" t="s">
        <v>681</v>
      </c>
      <c r="U12" t="s">
        <v>682</v>
      </c>
      <c r="V12" t="s">
        <v>683</v>
      </c>
      <c r="W12" t="s">
        <v>684</v>
      </c>
      <c r="X12" t="s">
        <v>685</v>
      </c>
      <c r="Y12" t="s">
        <v>690</v>
      </c>
      <c r="Z12" t="s">
        <v>585</v>
      </c>
    </row>
    <row r="13" spans="1:26">
      <c r="A13" s="4" t="s">
        <v>325</v>
      </c>
      <c r="B13" s="8">
        <f>EnemyInfoCasual!E352</f>
        <v>10000</v>
      </c>
      <c r="C13" s="8">
        <f>(B13+(IF(EnemyInfoCasual!I352=1,PlayerInfo!$B$5,0)))*(PlayerInfo!$B$1)*(EnemyInfoCasual!L352+1)</f>
        <v>18000</v>
      </c>
      <c r="D13" s="8">
        <f>(B13+(IF(EnemyInfoCasual!I352=1,PlayerInfo!$B$5,0))+PlayerInfo!$B$6)*(PlayerInfo!$B$1)*(EnemyInfoCasual!L352+1)*EnemyInfoCasual!H352</f>
        <v>0</v>
      </c>
      <c r="E13" s="8">
        <f>(B13+(IF(EnemyInfoCasual!I352=1,PlayerInfo!$B$5,0))+PlayerInfo!$B$6+PlayerInfo!$B$7)*(PlayerInfo!$B$1)*(EnemyInfoCasual!L352+1)*1.2*EnemyInfoCasual!H352</f>
        <v>0</v>
      </c>
      <c r="F13" s="13">
        <f>1/6*1.8</f>
        <v>0.3</v>
      </c>
      <c r="G13" s="13">
        <f>MIN((($B$4+(IF(EnemyInfoCasual!$C352=1,0.05,0))-($B$4*(IF(EnemyInfoCasual!$C352=1,0.05,0))))*PlayerInfo!$B$3)*EnemyInfoCasual!H352,1)</f>
        <v>0</v>
      </c>
      <c r="H13" s="13">
        <f>MIN((($B$5+(IF(EnemyInfoCasual!$C352=1,0.005,0))-($B$5*(IF(EnemyInfoCasual!$C352=1,0.005,0))))*PlayerInfo!$B$4)*EnemyInfoCasual!H352,1)</f>
        <v>0</v>
      </c>
      <c r="I13" s="13">
        <f>MIN((($B$6+(IF(EnemyInfoCasual!$C352=1,0.005,0))-($B$6*(IF(EnemyInfoCasual!$C352=1,0.005,0))))*PlayerInfo!$B$4)*EnemyInfoCasual!H352,1)</f>
        <v>0</v>
      </c>
      <c r="J13" s="13">
        <f t="shared" ref="J13:J18" si="0">(1*(1-G13)*(1-H13))</f>
        <v>1</v>
      </c>
      <c r="K13" s="14">
        <f t="shared" ref="K13:K18" si="1">(1*(1-G13)*(1-I13))</f>
        <v>1</v>
      </c>
      <c r="L13" s="8">
        <f>(J13*C13)+L14</f>
        <v>44216.396081999992</v>
      </c>
      <c r="M13" s="8">
        <f>((K13*C13)*1.3)+M14</f>
        <v>57653.627732999994</v>
      </c>
      <c r="N13" s="16">
        <f>EnemyInfoCasual!F352</f>
        <v>3750</v>
      </c>
      <c r="O13" s="16">
        <f>N13*PlayerInfo!$B$10</f>
        <v>3750</v>
      </c>
      <c r="P13" s="16">
        <f>N13*PlayerInfo!$B$10*1.2*EnemyInfoCasual!H352</f>
        <v>0</v>
      </c>
      <c r="Q13" s="16">
        <f>N13*PlayerInfo!$B$10*1.2*1.5*EnemyInfoCasual!H352</f>
        <v>0</v>
      </c>
      <c r="R13" s="16">
        <f>(J13*O13)+(G13*P13)+(H13*Q13)+R14</f>
        <v>7896.5904799999998</v>
      </c>
      <c r="S13" s="16">
        <f>((K13*O13)+(G13*P13)+(I13*Q13))*1.6+S14</f>
        <v>12728.179840000001</v>
      </c>
      <c r="T13" s="16">
        <f>EnemyInfoCasual!G352</f>
        <v>4000</v>
      </c>
      <c r="U13" s="16">
        <f>T13*PlayerInfo!$B$11</f>
        <v>4000</v>
      </c>
      <c r="V13" s="16">
        <f>T13*PlayerInfo!$B$11*1.2*EnemyInfoCasual!H352</f>
        <v>0</v>
      </c>
      <c r="W13" s="16">
        <f>T13*PlayerInfo!$B$11*1.2*1.5*EnemyInfoCasual!H352</f>
        <v>0</v>
      </c>
      <c r="X13" s="16">
        <f>(J13*U13)+(G13*V13)+(H13*W13)+X14</f>
        <v>9597.897148</v>
      </c>
      <c r="Y13" s="16">
        <f>((K13*U13)+(G13*V13)+(I13*W13))*1.6+Y14</f>
        <v>15483.042783999999</v>
      </c>
      <c r="Z13" t="s">
        <v>656</v>
      </c>
    </row>
    <row r="14" spans="1:26">
      <c r="A14" s="4" t="s">
        <v>338</v>
      </c>
      <c r="B14" s="8">
        <f>EnemyInfoCasual!E353</f>
        <v>14500</v>
      </c>
      <c r="C14" s="8">
        <f>(B14+(IF(EnemyInfoCasual!I353=1,PlayerInfo!$B$5,0)))*(PlayerInfo!$B$1)*(EnemyInfoCasual!L353+1)</f>
        <v>26099.999999999996</v>
      </c>
      <c r="D14" s="8">
        <f>(B14+(IF(EnemyInfoCasual!I353=1,PlayerInfo!$B$5,0))+PlayerInfo!$B$6)*(PlayerInfo!$B$1)*(EnemyInfoCasual!L353+1)*EnemyInfoCasual!H353</f>
        <v>26099.999999999996</v>
      </c>
      <c r="E14" s="8">
        <f>(B14+(IF(EnemyInfoCasual!I353=1,PlayerInfo!$B$5,0))+PlayerInfo!$B$6+PlayerInfo!$B$7)*(PlayerInfo!$B$1)*(EnemyInfoCasual!L353+1)*1.2*EnemyInfoCasual!H353</f>
        <v>31319.999999999993</v>
      </c>
      <c r="F14" s="13">
        <f>1/6*0.2</f>
        <v>3.3333333333333333E-2</v>
      </c>
      <c r="G14" s="13">
        <f>MIN((($B$4+(IF(EnemyInfoCasual!$C353=1,0.05,0))-($B$4*(IF(EnemyInfoCasual!$C353=1,0.05,0))))*PlayerInfo!$B$3)*EnemyInfoCasual!H353,1)</f>
        <v>0.11900000000000001</v>
      </c>
      <c r="H14" s="13">
        <f>MIN((($B$5+(IF(EnemyInfoCasual!$C353=1,0.005,0))-($B$5*(IF(EnemyInfoCasual!$C353=1,0.005,0))))*PlayerInfo!$B$4)*EnemyInfoCasual!H353,1)</f>
        <v>1.3980000000000001E-2</v>
      </c>
      <c r="I14" s="13">
        <f>MIN((($B$6+(IF(EnemyInfoCasual!$C353=1,0.005,0))-($B$6*(IF(EnemyInfoCasual!$C353=1,0.005,0))))*PlayerInfo!$B$4)*EnemyInfoCasual!H353,1)</f>
        <v>2.9899999999999999E-2</v>
      </c>
      <c r="J14" s="13">
        <f t="shared" si="0"/>
        <v>0.86868361999999999</v>
      </c>
      <c r="K14" s="14">
        <f t="shared" si="1"/>
        <v>0.85465809999999998</v>
      </c>
      <c r="L14" s="8">
        <f>(J14*C14)+(G14*D14)+(H14*E14)</f>
        <v>26216.396081999996</v>
      </c>
      <c r="M14" s="8">
        <f>((K14*C14)+(G14*D14)+(I14*E14))*1.3</f>
        <v>34253.627732999994</v>
      </c>
      <c r="N14" s="16">
        <f>EnemyInfoCasual!F353</f>
        <v>4000</v>
      </c>
      <c r="O14" s="16">
        <f>N14*PlayerInfo!$B$10</f>
        <v>4000</v>
      </c>
      <c r="P14" s="16">
        <f>N14*PlayerInfo!$B$10*1.2*EnemyInfoCasual!H353</f>
        <v>4800</v>
      </c>
      <c r="Q14" s="16">
        <f>N14*PlayerInfo!$B$10*1.2*1.5*EnemyInfoCasual!H353</f>
        <v>7200</v>
      </c>
      <c r="R14" s="16">
        <f t="shared" ref="R14:R18" si="2">(J14*O14)+(G14*P14)+(H14*Q14)</f>
        <v>4146.5904799999998</v>
      </c>
      <c r="S14" s="16">
        <f t="shared" ref="S14:S18" si="3">((K14*O14)+(G14*P14)+(I14*Q14))*1.6</f>
        <v>6728.1798400000007</v>
      </c>
      <c r="T14" s="16">
        <f>EnemyInfoCasual!G353</f>
        <v>5400</v>
      </c>
      <c r="U14" s="16">
        <f>T14*PlayerInfo!$B$11</f>
        <v>5400</v>
      </c>
      <c r="V14" s="16">
        <f>T14*PlayerInfo!$B$11*1.2*EnemyInfoCasual!H353</f>
        <v>6480</v>
      </c>
      <c r="W14" s="16">
        <f>T14*PlayerInfo!$B$11*1.2*1.5*EnemyInfoCasual!H353</f>
        <v>9720</v>
      </c>
      <c r="X14" s="16">
        <f t="shared" ref="X14:X18" si="4">(J14*U14)+(G14*V14)+(H14*W14)</f>
        <v>5597.8971479999991</v>
      </c>
      <c r="Y14" s="16">
        <f t="shared" ref="Y14:Y18" si="5">((K14*U14)+(G14*V14)+(I14*W14))*1.6</f>
        <v>9083.0427839999993</v>
      </c>
    </row>
    <row r="15" spans="1:26">
      <c r="A15" s="4" t="s">
        <v>328</v>
      </c>
      <c r="B15" s="8">
        <f>EnemyInfoCasual!E354</f>
        <v>10500</v>
      </c>
      <c r="C15" s="8">
        <f>(B15+(IF(EnemyInfoCasual!I354=1,PlayerInfo!$B$5,0)))*(PlayerInfo!$B$1)*(EnemyInfoCasual!L354+1)</f>
        <v>18899.999999999996</v>
      </c>
      <c r="D15" s="8">
        <f>(B15+(IF(EnemyInfoCasual!I354=1,PlayerInfo!$B$5,0))+PlayerInfo!$B$6)*(PlayerInfo!$B$1)*(EnemyInfoCasual!L354+1)*EnemyInfoCasual!H354</f>
        <v>0</v>
      </c>
      <c r="E15" s="8">
        <f>(B15+(IF(EnemyInfoCasual!I354=1,PlayerInfo!$B$5,0))+PlayerInfo!$B$6+PlayerInfo!$B$7)*(PlayerInfo!$B$1)*(EnemyInfoCasual!L354+1)*1.2*EnemyInfoCasual!H354</f>
        <v>0</v>
      </c>
      <c r="F15" s="13">
        <f>1/6*1.8</f>
        <v>0.3</v>
      </c>
      <c r="G15" s="13">
        <f>MIN((($B$4+(IF(EnemyInfoCasual!$C354=1,0.05,0))-($B$4*(IF(EnemyInfoCasual!$C354=1,0.05,0))))*PlayerInfo!$B$3)*EnemyInfoCasual!H354,1)</f>
        <v>0</v>
      </c>
      <c r="H15" s="13">
        <f>MIN((($B$5+(IF(EnemyInfoCasual!$C354=1,0.005,0))-($B$5*(IF(EnemyInfoCasual!$C354=1,0.005,0))))*PlayerInfo!$B$4)*EnemyInfoCasual!H354,1)</f>
        <v>0</v>
      </c>
      <c r="I15" s="13">
        <f>MIN((($B$6+(IF(EnemyInfoCasual!$C354=1,0.005,0))-($B$6*(IF(EnemyInfoCasual!$C354=1,0.005,0))))*PlayerInfo!$B$4)*EnemyInfoCasual!H354,1)</f>
        <v>0</v>
      </c>
      <c r="J15" s="13">
        <f t="shared" si="0"/>
        <v>1</v>
      </c>
      <c r="K15" s="14">
        <f t="shared" si="1"/>
        <v>1</v>
      </c>
      <c r="L15" s="8">
        <f>(J15*C15)+L16</f>
        <v>46020.409739999996</v>
      </c>
      <c r="M15" s="8">
        <f>((K15*C15)*1.3)+M16</f>
        <v>60004.787309999985</v>
      </c>
      <c r="N15" s="16">
        <f>EnemyInfoCasual!F354</f>
        <v>3750</v>
      </c>
      <c r="O15" s="16">
        <f>N15*PlayerInfo!$B$10</f>
        <v>3750</v>
      </c>
      <c r="P15" s="16">
        <f>N15*PlayerInfo!$B$10*1.2*EnemyInfoCasual!H354</f>
        <v>0</v>
      </c>
      <c r="Q15" s="16">
        <f>N15*PlayerInfo!$B$10*1.2*1.5*EnemyInfoCasual!H354</f>
        <v>0</v>
      </c>
      <c r="R15" s="16">
        <f>(J15*O15)+(G15*P15)+(H15*Q15)+R16</f>
        <v>7896.5904799999998</v>
      </c>
      <c r="S15" s="16">
        <f>((K15*O15)+(G15*P15)+(I15*Q15))*1.6+S16</f>
        <v>12728.179840000001</v>
      </c>
      <c r="T15" s="16">
        <f>EnemyInfoCasual!G354</f>
        <v>4000</v>
      </c>
      <c r="U15" s="16">
        <f>T15*PlayerInfo!$B$11</f>
        <v>4000</v>
      </c>
      <c r="V15" s="16">
        <f>T15*PlayerInfo!$B$11*1.2*EnemyInfoCasual!H354</f>
        <v>0</v>
      </c>
      <c r="W15" s="16">
        <f>T15*PlayerInfo!$B$11*1.2*1.5*EnemyInfoCasual!H354</f>
        <v>0</v>
      </c>
      <c r="X15" s="16">
        <f>(J15*U15)+(G15*V15)+(H15*W15)+X16</f>
        <v>9183.2380999999987</v>
      </c>
      <c r="Y15" s="16">
        <f>((K15*U15)+(G15*V15)+(I15*W15))*1.6+Y16</f>
        <v>14810.224800000002</v>
      </c>
      <c r="Z15" t="s">
        <v>657</v>
      </c>
    </row>
    <row r="16" spans="1:26">
      <c r="A16" s="4" t="s">
        <v>341</v>
      </c>
      <c r="B16" s="8">
        <f>EnemyInfoCasual!E355</f>
        <v>15000</v>
      </c>
      <c r="C16" s="8">
        <f>(B16+(IF(EnemyInfoCasual!I355=1,PlayerInfo!$B$5,0)))*(PlayerInfo!$B$1)*(EnemyInfoCasual!L355+1)</f>
        <v>26999.999999999996</v>
      </c>
      <c r="D16" s="8">
        <f>(B16+(IF(EnemyInfoCasual!I355=1,PlayerInfo!$B$5,0))+PlayerInfo!$B$6)*(PlayerInfo!$B$1)*(EnemyInfoCasual!L355+1)*EnemyInfoCasual!H355</f>
        <v>26999.999999999996</v>
      </c>
      <c r="E16" s="8">
        <f>(B16+(IF(EnemyInfoCasual!I355=1,PlayerInfo!$B$5,0))+PlayerInfo!$B$6+PlayerInfo!$B$7)*(PlayerInfo!$B$1)*(EnemyInfoCasual!L355+1)*1.2*EnemyInfoCasual!H355</f>
        <v>32399.999999999993</v>
      </c>
      <c r="F16" s="13">
        <f>1/6*0.2</f>
        <v>3.3333333333333333E-2</v>
      </c>
      <c r="G16" s="13">
        <f>MIN((($B$4+(IF(EnemyInfoCasual!$C355=1,0.05,0))-($B$4*(IF(EnemyInfoCasual!$C355=1,0.05,0))))*PlayerInfo!$B$3)*EnemyInfoCasual!H355,1)</f>
        <v>0.11900000000000001</v>
      </c>
      <c r="H16" s="13">
        <f>MIN((($B$5+(IF(EnemyInfoCasual!$C355=1,0.005,0))-($B$5*(IF(EnemyInfoCasual!$C355=1,0.005,0))))*PlayerInfo!$B$4)*EnemyInfoCasual!H355,1)</f>
        <v>1.3980000000000001E-2</v>
      </c>
      <c r="I16" s="13">
        <f>MIN((($B$6+(IF(EnemyInfoCasual!$C355=1,0.005,0))-($B$6*(IF(EnemyInfoCasual!$C355=1,0.005,0))))*PlayerInfo!$B$4)*EnemyInfoCasual!H355,1)</f>
        <v>2.9899999999999999E-2</v>
      </c>
      <c r="J16" s="13">
        <f t="shared" si="0"/>
        <v>0.86868361999999999</v>
      </c>
      <c r="K16" s="14">
        <f t="shared" si="1"/>
        <v>0.85465809999999998</v>
      </c>
      <c r="L16" s="8">
        <f>(J16*C16)+(G16*D16)+(H16*E16)</f>
        <v>27120.409739999999</v>
      </c>
      <c r="M16" s="8">
        <f>((K16*C16)+(G16*D16)+(I16*E16))*1.3</f>
        <v>35434.787309999992</v>
      </c>
      <c r="N16" s="16">
        <f>EnemyInfoCasual!F355</f>
        <v>4000</v>
      </c>
      <c r="O16" s="16">
        <f>N16*PlayerInfo!$B$10</f>
        <v>4000</v>
      </c>
      <c r="P16" s="16">
        <f>N16*PlayerInfo!$B$10*1.2*EnemyInfoCasual!H355</f>
        <v>4800</v>
      </c>
      <c r="Q16" s="16">
        <f>N16*PlayerInfo!$B$10*1.2*1.5*EnemyInfoCasual!H355</f>
        <v>7200</v>
      </c>
      <c r="R16" s="16">
        <f t="shared" si="2"/>
        <v>4146.5904799999998</v>
      </c>
      <c r="S16" s="16">
        <f t="shared" si="3"/>
        <v>6728.1798400000007</v>
      </c>
      <c r="T16" s="16">
        <f>EnemyInfoCasual!G355</f>
        <v>5000</v>
      </c>
      <c r="U16" s="16">
        <f>T16*PlayerInfo!$B$11</f>
        <v>5000</v>
      </c>
      <c r="V16" s="16">
        <f>T16*PlayerInfo!$B$11*1.2*EnemyInfoCasual!H355</f>
        <v>6000</v>
      </c>
      <c r="W16" s="16">
        <f>T16*PlayerInfo!$B$11*1.2*1.5*EnemyInfoCasual!H355</f>
        <v>9000</v>
      </c>
      <c r="X16" s="16">
        <f t="shared" si="4"/>
        <v>5183.2380999999996</v>
      </c>
      <c r="Y16" s="16">
        <f t="shared" si="5"/>
        <v>8410.2248000000018</v>
      </c>
    </row>
    <row r="17" spans="1:25">
      <c r="A17" s="4" t="s">
        <v>356</v>
      </c>
      <c r="B17" s="8">
        <f>EnemyInfoCasual!E356</f>
        <v>25000</v>
      </c>
      <c r="C17" s="8">
        <f>(B17+(IF(EnemyInfoCasual!I356=1,PlayerInfo!$B$5,0)))*(PlayerInfo!$B$1)*(EnemyInfoCasual!L356+1)</f>
        <v>52500</v>
      </c>
      <c r="D17" s="8">
        <f>(B17+(IF(EnemyInfoCasual!I356=1,PlayerInfo!$B$5,0))+PlayerInfo!$B$6)*(PlayerInfo!$B$1)*(EnemyInfoCasual!L356+1)*EnemyInfoCasual!H356</f>
        <v>52500</v>
      </c>
      <c r="E17" s="8">
        <f>(B17+(IF(EnemyInfoCasual!I356=1,PlayerInfo!$B$5,0))+PlayerInfo!$B$6+PlayerInfo!$B$7)*(PlayerInfo!$B$1)*(EnemyInfoCasual!L356+1)*1.2*EnemyInfoCasual!H356</f>
        <v>63000</v>
      </c>
      <c r="F17" s="13">
        <f>1/6*1.4</f>
        <v>0.23333333333333331</v>
      </c>
      <c r="G17" s="13">
        <f>MIN((($B$4+(IF(EnemyInfoCasual!$C356=1,0.05,0))-($B$4*(IF(EnemyInfoCasual!$C356=1,0.05,0))))*PlayerInfo!$B$3)*EnemyInfoCasual!H356,1)</f>
        <v>0.11900000000000001</v>
      </c>
      <c r="H17" s="13">
        <f>MIN((($B$5+(IF(EnemyInfoCasual!$C356=1,0.005,0))-($B$5*(IF(EnemyInfoCasual!$C356=1,0.005,0))))*PlayerInfo!$B$4)*EnemyInfoCasual!H356,1)</f>
        <v>1.3980000000000001E-2</v>
      </c>
      <c r="I17" s="13">
        <f>MIN((($B$6+(IF(EnemyInfoCasual!$C356=1,0.005,0))-($B$6*(IF(EnemyInfoCasual!$C356=1,0.005,0))))*PlayerInfo!$B$4)*EnemyInfoCasual!H356,1)</f>
        <v>2.9899999999999999E-2</v>
      </c>
      <c r="J17" s="13">
        <f t="shared" si="0"/>
        <v>0.86868361999999999</v>
      </c>
      <c r="K17" s="14">
        <f t="shared" si="1"/>
        <v>0.85465809999999998</v>
      </c>
      <c r="L17" s="8">
        <f>(J17*C17)+(G17*D17)+(H17*E17)</f>
        <v>52734.13005</v>
      </c>
      <c r="M17" s="8">
        <f>((K17*C17)+(G17*D17)+(I17*E17))*1.3</f>
        <v>68900.975324999992</v>
      </c>
      <c r="N17" s="16">
        <f>EnemyInfoCasual!F356</f>
        <v>5000</v>
      </c>
      <c r="O17" s="16">
        <f>N17*PlayerInfo!$B$10</f>
        <v>5000</v>
      </c>
      <c r="P17" s="16">
        <f>N17*PlayerInfo!$B$10*1.2*EnemyInfoCasual!H356</f>
        <v>6000</v>
      </c>
      <c r="Q17" s="16">
        <f>N17*PlayerInfo!$B$10*1.2*1.5*EnemyInfoCasual!H356</f>
        <v>9000</v>
      </c>
      <c r="R17" s="16">
        <f t="shared" si="2"/>
        <v>5183.2380999999996</v>
      </c>
      <c r="S17" s="16">
        <f t="shared" si="3"/>
        <v>8410.2248000000018</v>
      </c>
      <c r="T17" s="16">
        <f>EnemyInfoCasual!G356</f>
        <v>7500</v>
      </c>
      <c r="U17" s="16">
        <f>T17*PlayerInfo!$B$11</f>
        <v>7500</v>
      </c>
      <c r="V17" s="16">
        <f>T17*PlayerInfo!$B$11*1.2*EnemyInfoCasual!H356</f>
        <v>9000</v>
      </c>
      <c r="W17" s="16">
        <f>T17*PlayerInfo!$B$11*1.2*1.5*EnemyInfoCasual!H356</f>
        <v>13500</v>
      </c>
      <c r="X17" s="16">
        <f t="shared" si="4"/>
        <v>7774.8571499999998</v>
      </c>
      <c r="Y17" s="16">
        <f t="shared" si="5"/>
        <v>12615.3372</v>
      </c>
    </row>
    <row r="18" spans="1:25">
      <c r="A18" s="4" t="s">
        <v>366</v>
      </c>
      <c r="B18" s="8">
        <f>EnemyInfoCasual!E357</f>
        <v>50000</v>
      </c>
      <c r="C18" s="8">
        <f>(B18+(IF(EnemyInfoCasual!I357=1,PlayerInfo!$B$5,0)))*(PlayerInfo!$B$1)*(EnemyInfoCasual!L357+1)</f>
        <v>89999.999999999985</v>
      </c>
      <c r="D18" s="8">
        <f>(B18+(IF(EnemyInfoCasual!I357=1,PlayerInfo!$B$5,0))+PlayerInfo!$B$6)*(PlayerInfo!$B$1)*(EnemyInfoCasual!L357+1)*EnemyInfoCasual!H357</f>
        <v>89999.999999999985</v>
      </c>
      <c r="E18" s="8">
        <f>(B18+(IF(EnemyInfoCasual!I357=1,PlayerInfo!$B$5,0))+PlayerInfo!$B$6+PlayerInfo!$B$7)*(PlayerInfo!$B$1)*(EnemyInfoCasual!L357+1)*1.2*EnemyInfoCasual!H357</f>
        <v>107999.99999999999</v>
      </c>
      <c r="F18" s="13">
        <f>1/6*0.6</f>
        <v>9.9999999999999992E-2</v>
      </c>
      <c r="G18" s="13">
        <f>MIN((($B$4+(IF(EnemyInfoCasual!$C357=1,0.05,0))-($B$4*(IF(EnemyInfoCasual!$C357=1,0.05,0))))*PlayerInfo!$B$3)*EnemyInfoCasual!H357,1)</f>
        <v>0.11900000000000001</v>
      </c>
      <c r="H18" s="13">
        <f>MIN((($B$5+(IF(EnemyInfoCasual!$C357=1,0.005,0))-($B$5*(IF(EnemyInfoCasual!$C357=1,0.005,0))))*PlayerInfo!$B$4)*EnemyInfoCasual!H357,1)</f>
        <v>1.3980000000000001E-2</v>
      </c>
      <c r="I18" s="13">
        <f>MIN((($B$6+(IF(EnemyInfoCasual!$C357=1,0.005,0))-($B$6*(IF(EnemyInfoCasual!$C357=1,0.005,0))))*PlayerInfo!$B$4)*EnemyInfoCasual!H357,1)</f>
        <v>2.9899999999999999E-2</v>
      </c>
      <c r="J18" s="13">
        <f t="shared" si="0"/>
        <v>0.86868361999999999</v>
      </c>
      <c r="K18" s="14">
        <f t="shared" si="1"/>
        <v>0.85465809999999998</v>
      </c>
      <c r="L18" s="8">
        <f>(J18*C18)+(G18*D18)+(H18*E18)</f>
        <v>90401.365799999985</v>
      </c>
      <c r="M18" s="8">
        <f>((K18*C18)+(G18*D18)+(I18*E18))*1.3</f>
        <v>118115.95769999998</v>
      </c>
      <c r="N18" s="16">
        <f>EnemyInfoCasual!F357</f>
        <v>15000</v>
      </c>
      <c r="O18" s="16">
        <f>N18*PlayerInfo!$B$10</f>
        <v>15000</v>
      </c>
      <c r="P18" s="16">
        <f>N18*PlayerInfo!$B$10*1.2*EnemyInfoCasual!H357</f>
        <v>18000</v>
      </c>
      <c r="Q18" s="16">
        <f>N18*PlayerInfo!$B$10*1.2*1.5*EnemyInfoCasual!H357</f>
        <v>27000</v>
      </c>
      <c r="R18" s="16">
        <f t="shared" si="2"/>
        <v>15549.7143</v>
      </c>
      <c r="S18" s="16">
        <f t="shared" si="3"/>
        <v>25230.6744</v>
      </c>
      <c r="T18" s="16">
        <f>EnemyInfoCasual!G357</f>
        <v>25000</v>
      </c>
      <c r="U18" s="16">
        <f>T18*PlayerInfo!$B$11</f>
        <v>25000</v>
      </c>
      <c r="V18" s="16">
        <f>T18*PlayerInfo!$B$11*1.2*EnemyInfoCasual!H357</f>
        <v>30000</v>
      </c>
      <c r="W18" s="16">
        <f>T18*PlayerInfo!$B$11*1.2*1.5*EnemyInfoCasual!H357</f>
        <v>45000</v>
      </c>
      <c r="X18" s="16">
        <f t="shared" si="4"/>
        <v>25916.190499999997</v>
      </c>
      <c r="Y18" s="16">
        <f t="shared" si="5"/>
        <v>42051.124000000003</v>
      </c>
    </row>
    <row r="19" spans="1:25">
      <c r="B19" s="9"/>
      <c r="F19" s="13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</row>
    <row r="20" spans="1:25"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</row>
    <row r="21" spans="1:25">
      <c r="A21" t="s">
        <v>686</v>
      </c>
      <c r="B21" t="s">
        <v>10</v>
      </c>
      <c r="C21" t="s">
        <v>671</v>
      </c>
      <c r="D21" t="s">
        <v>672</v>
      </c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</row>
    <row r="22" spans="1:25">
      <c r="A22" t="s">
        <v>598</v>
      </c>
      <c r="B22" s="17">
        <f>SUMPRODUCT(F$13:F18,L$13:L18)</f>
        <v>50193.702198999992</v>
      </c>
      <c r="C22" s="17">
        <f>SUMPRODUCT($F$13:$F18,R$13:R18)</f>
        <v>7778.7873066666662</v>
      </c>
      <c r="D22" s="17">
        <f>SUMPRODUCT($F$13:$F18,X$13:X18)</f>
        <v>10399.464134333331</v>
      </c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</row>
    <row r="23" spans="1:25">
      <c r="A23" t="s">
        <v>599</v>
      </c>
      <c r="B23" s="17">
        <f>B22*1.25</f>
        <v>62742.12774874999</v>
      </c>
      <c r="C23" s="17">
        <f>C22*1.25</f>
        <v>9723.4841333333334</v>
      </c>
      <c r="D23" s="17">
        <f>D22*1.5</f>
        <v>15599.196201499997</v>
      </c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</row>
    <row r="24" spans="1:25">
      <c r="A24" t="s">
        <v>600</v>
      </c>
      <c r="B24" s="17">
        <f>SUMPRODUCT(F$13:F18,M$13:M18)</f>
        <v>65508.961693499994</v>
      </c>
      <c r="C24" s="17">
        <f>SUMPRODUCT($F$13:$F18,S$13:S18)</f>
        <v>12570.906453333333</v>
      </c>
      <c r="D24" s="17">
        <f>SUMPRODUCT($F$13:$F18,Y$13:Y18)</f>
        <v>16819.780274666664</v>
      </c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</row>
    <row r="25" spans="1:25">
      <c r="A25" s="12" t="s">
        <v>601</v>
      </c>
      <c r="B25" s="17">
        <f>B24*1.25</f>
        <v>81886.202116874992</v>
      </c>
      <c r="C25" s="17">
        <f>C24*1.25</f>
        <v>15713.633066666665</v>
      </c>
      <c r="D25" s="17">
        <f>D24*1.5</f>
        <v>25229.670411999996</v>
      </c>
      <c r="N25" s="16"/>
      <c r="O25" s="16"/>
      <c r="P25" s="16"/>
      <c r="Q25" s="16"/>
      <c r="R25" s="16"/>
      <c r="S25" s="16"/>
      <c r="T25" s="16"/>
      <c r="U25" s="16"/>
      <c r="V25" s="16"/>
      <c r="W25" s="16"/>
      <c r="X25" s="16"/>
      <c r="Y25" s="16"/>
    </row>
    <row r="26" spans="1:25">
      <c r="A26" s="12"/>
      <c r="B26" s="17"/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6"/>
    </row>
    <row r="27" spans="1:25">
      <c r="A27" s="12" t="s">
        <v>687</v>
      </c>
      <c r="B27" s="17" t="s">
        <v>10</v>
      </c>
      <c r="C27" t="s">
        <v>671</v>
      </c>
      <c r="D27" t="s">
        <v>672</v>
      </c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</row>
    <row r="28" spans="1:25">
      <c r="A28" t="s">
        <v>598</v>
      </c>
      <c r="B28" s="17">
        <f>B22*$C$9</f>
        <v>46332648.183692299</v>
      </c>
      <c r="C28" s="17">
        <f t="shared" ref="C28:D31" si="6">C22*$C$9</f>
        <v>7180419.0523076924</v>
      </c>
      <c r="D28" s="17">
        <f t="shared" si="6"/>
        <v>9599505.3547692299</v>
      </c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</row>
    <row r="29" spans="1:25">
      <c r="A29" t="s">
        <v>599</v>
      </c>
      <c r="B29" s="17">
        <f>B23*$C$9</f>
        <v>57915810.229615375</v>
      </c>
      <c r="C29" s="17">
        <f t="shared" si="6"/>
        <v>8975523.8153846152</v>
      </c>
      <c r="D29" s="17">
        <f t="shared" si="6"/>
        <v>14399258.032153843</v>
      </c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</row>
    <row r="30" spans="1:25">
      <c r="A30" t="s">
        <v>600</v>
      </c>
      <c r="B30" s="17">
        <f>B24*$C$10</f>
        <v>96751697.270399988</v>
      </c>
      <c r="C30" s="17">
        <f t="shared" si="6"/>
        <v>11603913.649230769</v>
      </c>
      <c r="D30" s="17">
        <f t="shared" si="6"/>
        <v>15525951.022769228</v>
      </c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</row>
    <row r="31" spans="1:25">
      <c r="A31" s="12" t="s">
        <v>601</v>
      </c>
      <c r="B31" s="17">
        <f>B25*$C$10</f>
        <v>120939621.58799998</v>
      </c>
      <c r="C31" s="17">
        <f t="shared" si="6"/>
        <v>14504892.06153846</v>
      </c>
      <c r="D31" s="17">
        <f t="shared" si="6"/>
        <v>23288926.534153841</v>
      </c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</row>
    <row r="32" spans="1:25">
      <c r="A32" s="12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</row>
    <row r="33" spans="1:25">
      <c r="A33" s="4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</row>
    <row r="34" spans="1:25"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</row>
    <row r="35" spans="1:25"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</row>
    <row r="36" spans="1:25"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</row>
    <row r="37" spans="1:25"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</row>
    <row r="38" spans="1:25"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0"/>
  <sheetViews>
    <sheetView workbookViewId="0">
      <pane xSplit="1" topLeftCell="N1" activePane="topRight" state="frozen"/>
      <selection pane="topRight" activeCell="U23" sqref="U23"/>
    </sheetView>
  </sheetViews>
  <sheetFormatPr baseColWidth="10" defaultRowHeight="15" x14ac:dyDescent="0"/>
  <cols>
    <col min="1" max="1" width="20.6640625" bestFit="1" customWidth="1"/>
    <col min="2" max="2" width="13.83203125" bestFit="1" customWidth="1"/>
    <col min="3" max="4" width="12.83203125" bestFit="1" customWidth="1"/>
    <col min="5" max="5" width="8" bestFit="1" customWidth="1"/>
    <col min="6" max="6" width="8.5" bestFit="1" customWidth="1"/>
    <col min="7" max="7" width="9.1640625" bestFit="1" customWidth="1"/>
    <col min="8" max="8" width="8.6640625" bestFit="1" customWidth="1"/>
    <col min="9" max="9" width="13.83203125" bestFit="1" customWidth="1"/>
    <col min="10" max="10" width="11.5" bestFit="1" customWidth="1"/>
    <col min="11" max="11" width="16.6640625" bestFit="1" customWidth="1"/>
    <col min="12" max="12" width="12.1640625" bestFit="1" customWidth="1"/>
    <col min="13" max="13" width="16.33203125" bestFit="1" customWidth="1"/>
    <col min="14" max="14" width="9.1640625" bestFit="1" customWidth="1"/>
    <col min="15" max="15" width="12.5" bestFit="1" customWidth="1"/>
    <col min="16" max="16" width="9" bestFit="1" customWidth="1"/>
    <col min="17" max="17" width="8.6640625" bestFit="1" customWidth="1"/>
    <col min="18" max="18" width="12.1640625" bestFit="1" customWidth="1"/>
    <col min="19" max="19" width="17.1640625" bestFit="1" customWidth="1"/>
    <col min="20" max="20" width="9.33203125" bestFit="1" customWidth="1"/>
    <col min="21" max="21" width="12.6640625" bestFit="1" customWidth="1"/>
    <col min="22" max="22" width="9.1640625" bestFit="1" customWidth="1"/>
    <col min="23" max="23" width="8.83203125" bestFit="1" customWidth="1"/>
    <col min="24" max="24" width="12.1640625" bestFit="1" customWidth="1"/>
    <col min="25" max="25" width="17.1640625" bestFit="1" customWidth="1"/>
    <col min="26" max="26" width="22.6640625" bestFit="1" customWidth="1"/>
  </cols>
  <sheetData>
    <row r="1" spans="1:26">
      <c r="B1" t="s">
        <v>580</v>
      </c>
      <c r="C1" t="s">
        <v>581</v>
      </c>
    </row>
    <row r="2" spans="1:26">
      <c r="A2" t="s">
        <v>571</v>
      </c>
      <c r="B2">
        <v>3.3</v>
      </c>
      <c r="C2">
        <f>B2/PlayerInfo!B2</f>
        <v>3.3</v>
      </c>
      <c r="E2" s="11"/>
    </row>
    <row r="3" spans="1:26">
      <c r="A3" t="s">
        <v>639</v>
      </c>
      <c r="B3">
        <f>B2/1.6</f>
        <v>2.0624999999999996</v>
      </c>
      <c r="C3">
        <f>B2/(PlayerInfo!B2+PlayerInfo!B9)</f>
        <v>2.0624999999999996</v>
      </c>
      <c r="E3" s="11"/>
    </row>
    <row r="4" spans="1:26">
      <c r="A4" t="s">
        <v>562</v>
      </c>
      <c r="B4" s="13">
        <v>0.03</v>
      </c>
      <c r="C4" s="13">
        <f>MIN(B4*PlayerInfo!B3,1)</f>
        <v>0.06</v>
      </c>
    </row>
    <row r="5" spans="1:26">
      <c r="A5" t="s">
        <v>563</v>
      </c>
      <c r="B5" s="13">
        <v>3.0000000000000001E-3</v>
      </c>
      <c r="C5" s="13">
        <f>MIN(B5*PlayerInfo!B4,1)</f>
        <v>6.0000000000000001E-3</v>
      </c>
    </row>
    <row r="6" spans="1:26">
      <c r="A6" t="s">
        <v>572</v>
      </c>
      <c r="B6" s="13">
        <v>0.03</v>
      </c>
      <c r="C6" s="13">
        <f>MIN(B6*PlayerInfo!B4,1)</f>
        <v>0.06</v>
      </c>
    </row>
    <row r="7" spans="1:26">
      <c r="A7" t="s">
        <v>579</v>
      </c>
      <c r="B7" s="15">
        <f>(1*(1-B4)*(1-B5))</f>
        <v>0.96709000000000001</v>
      </c>
      <c r="C7" s="15">
        <f>(1*(1-C4)*(1-C5))</f>
        <v>0.93435999999999997</v>
      </c>
    </row>
    <row r="8" spans="1:26">
      <c r="A8" t="s">
        <v>582</v>
      </c>
      <c r="B8" s="15">
        <f>(1*(1-B4)*(1-B6))</f>
        <v>0.94089999999999996</v>
      </c>
      <c r="C8" s="15">
        <f>(1*(1-C4)*(1-C6))</f>
        <v>0.88359999999999994</v>
      </c>
    </row>
    <row r="9" spans="1:26">
      <c r="A9" t="s">
        <v>597</v>
      </c>
      <c r="B9">
        <f>PlayerInfo!$B$8/B2</f>
        <v>1090.909090909091</v>
      </c>
      <c r="C9">
        <f>PlayerInfo!$B$8/C2</f>
        <v>1090.909090909091</v>
      </c>
    </row>
    <row r="10" spans="1:26">
      <c r="A10" t="s">
        <v>638</v>
      </c>
      <c r="B10">
        <f>PlayerInfo!$B$8/B3</f>
        <v>1745.4545454545457</v>
      </c>
      <c r="C10">
        <f>PlayerInfo!$B$8/C3</f>
        <v>1745.4545454545457</v>
      </c>
    </row>
    <row r="12" spans="1:26">
      <c r="A12" t="s">
        <v>568</v>
      </c>
      <c r="B12" t="s">
        <v>569</v>
      </c>
      <c r="C12" t="s">
        <v>573</v>
      </c>
      <c r="D12" t="s">
        <v>575</v>
      </c>
      <c r="E12" t="s">
        <v>574</v>
      </c>
      <c r="F12" t="s">
        <v>570</v>
      </c>
      <c r="G12" t="s">
        <v>562</v>
      </c>
      <c r="H12" t="s">
        <v>563</v>
      </c>
      <c r="I12" t="s">
        <v>572</v>
      </c>
      <c r="J12" t="s">
        <v>579</v>
      </c>
      <c r="K12" t="s">
        <v>582</v>
      </c>
      <c r="L12" t="s">
        <v>583</v>
      </c>
      <c r="M12" t="s">
        <v>584</v>
      </c>
      <c r="N12" t="s">
        <v>673</v>
      </c>
      <c r="O12" t="s">
        <v>676</v>
      </c>
      <c r="P12" t="s">
        <v>677</v>
      </c>
      <c r="Q12" t="s">
        <v>678</v>
      </c>
      <c r="R12" t="s">
        <v>679</v>
      </c>
      <c r="S12" t="s">
        <v>680</v>
      </c>
      <c r="T12" t="s">
        <v>681</v>
      </c>
      <c r="U12" t="s">
        <v>682</v>
      </c>
      <c r="V12" t="s">
        <v>683</v>
      </c>
      <c r="W12" t="s">
        <v>684</v>
      </c>
      <c r="X12" t="s">
        <v>685</v>
      </c>
      <c r="Y12" t="s">
        <v>690</v>
      </c>
      <c r="Z12" t="s">
        <v>585</v>
      </c>
    </row>
    <row r="13" spans="1:26">
      <c r="A13" s="4" t="s">
        <v>356</v>
      </c>
      <c r="B13" s="8">
        <f>EnemyInfoCasual!E356</f>
        <v>25000</v>
      </c>
      <c r="C13" s="8">
        <f>(B13+(IF(EnemyInfoCasual!I356=1,PlayerInfo!$B$5,0)))*(PlayerInfo!$B$1)*(EnemyInfoCasual!L356+1)</f>
        <v>52500</v>
      </c>
      <c r="D13" s="8">
        <f>(B13+(IF(EnemyInfoCasual!I356=1,PlayerInfo!$B$5,0))+PlayerInfo!$B$6)*(PlayerInfo!$B$1)*(EnemyInfoCasual!L356+1)*EnemyInfoCasual!H356</f>
        <v>52500</v>
      </c>
      <c r="E13" s="8">
        <f>(B13+(IF(EnemyInfoCasual!I356=1,PlayerInfo!$B$5,0))+PlayerInfo!$B$6+PlayerInfo!$B$7)*(PlayerInfo!$B$1)*(EnemyInfoCasual!L356+1)*1.2*EnemyInfoCasual!H356</f>
        <v>63000</v>
      </c>
      <c r="F13" s="13">
        <f>1/13*1.4+((1/13)*(1/12)*(0.4))</f>
        <v>0.11025641025641027</v>
      </c>
      <c r="G13" s="13">
        <f>MIN((($B$4+(IF(EnemyInfoCasual!$C356=1,0.05,0))-($B$4*(IF(EnemyInfoCasual!$C356=1,0.05,0))))*PlayerInfo!$B$3)*EnemyInfoCasual!H356,1)</f>
        <v>0.157</v>
      </c>
      <c r="H13" s="13">
        <f>MIN((($B$5+(IF(EnemyInfoCasual!$C356=1,0.005,0))-($B$5*(IF(EnemyInfoCasual!$C356=1,0.005,0))))*PlayerInfo!$B$4)*EnemyInfoCasual!H356,1)</f>
        <v>1.5970000000000002E-2</v>
      </c>
      <c r="I13" s="13">
        <f>MIN((($B$6+(IF(EnemyInfoCasual!$C356=1,0.005,0))-($B$6*(IF(EnemyInfoCasual!$C356=1,0.005,0))))*PlayerInfo!$B$4)*EnemyInfoCasual!H356,1)</f>
        <v>6.9699999999999998E-2</v>
      </c>
      <c r="J13" s="13">
        <f>(1*(1-G13)*(1-H13))</f>
        <v>0.82953728999999998</v>
      </c>
      <c r="K13" s="14">
        <f>(1*(1-G13)*(1-I13))</f>
        <v>0.78424289999999997</v>
      </c>
      <c r="L13" s="8">
        <f>(J13*C13)+(G13*D13)+(H13*E13)</f>
        <v>52799.317725000001</v>
      </c>
      <c r="M13" s="8">
        <f>((K13*C13)+(G13*D13)+(I13*E13))*1.3</f>
        <v>69948.257924999998</v>
      </c>
      <c r="N13" s="16">
        <f>EnemyInfoCasual!F356</f>
        <v>5000</v>
      </c>
      <c r="O13" s="16">
        <f>N13*PlayerInfo!$B$10</f>
        <v>5000</v>
      </c>
      <c r="P13" s="16">
        <f>N13*PlayerInfo!$B$10*1.2*EnemyInfoCasual!H356</f>
        <v>6000</v>
      </c>
      <c r="Q13" s="16">
        <f>N13*PlayerInfo!$B$10*1.2*1.5*EnemyInfoCasual!H356</f>
        <v>9000</v>
      </c>
      <c r="R13" s="16">
        <f>(J13*O13)+(G13*P13)+(H13*Q13)</f>
        <v>5233.4164500000006</v>
      </c>
      <c r="S13" s="16">
        <f>((K13*O13)+(G13*P13)+(I13*Q13))*1.6</f>
        <v>8784.8232000000007</v>
      </c>
      <c r="T13" s="16">
        <f>EnemyInfoCasual!G356</f>
        <v>7500</v>
      </c>
      <c r="U13" s="16">
        <f>T13*PlayerInfo!$B$11</f>
        <v>7500</v>
      </c>
      <c r="V13" s="16">
        <f>T13*PlayerInfo!$B$11*1.2*EnemyInfoCasual!H356</f>
        <v>9000</v>
      </c>
      <c r="W13" s="16">
        <f>T13*PlayerInfo!$B$11*1.2*1.5*EnemyInfoCasual!H356</f>
        <v>13500</v>
      </c>
      <c r="X13" s="16">
        <f>(J13*U13)+(G13*V13)+(H13*W13)</f>
        <v>7850.124675</v>
      </c>
      <c r="Y13" s="16">
        <f>((K13*U13)+(G13*V13)+(I13*W13))*1.6</f>
        <v>13177.2348</v>
      </c>
    </row>
    <row r="14" spans="1:26">
      <c r="A14" s="4" t="s">
        <v>366</v>
      </c>
      <c r="B14" s="8">
        <f>EnemyInfoCasual!E357</f>
        <v>50000</v>
      </c>
      <c r="C14" s="8">
        <f>(B14+(IF(EnemyInfoCasual!I357=1,PlayerInfo!$B$5,0)))*(PlayerInfo!$B$1)*(EnemyInfoCasual!L357+1)</f>
        <v>89999.999999999985</v>
      </c>
      <c r="D14" s="8">
        <f>(B14+(IF(EnemyInfoCasual!I357=1,PlayerInfo!$B$5,0))+PlayerInfo!$B$6)*(PlayerInfo!$B$1)*(EnemyInfoCasual!L357+1)*EnemyInfoCasual!H357</f>
        <v>89999.999999999985</v>
      </c>
      <c r="E14" s="8">
        <f>(B14+(IF(EnemyInfoCasual!I357=1,PlayerInfo!$B$5,0))+PlayerInfo!$B$6+PlayerInfo!$B$7)*(PlayerInfo!$B$1)*(EnemyInfoCasual!L357+1)*1.2*EnemyInfoCasual!H357</f>
        <v>107999.99999999999</v>
      </c>
      <c r="F14" s="13">
        <f>1/13*0.6+((1/13)*(1/12)*(0.4))</f>
        <v>4.8717948717948718E-2</v>
      </c>
      <c r="G14" s="13">
        <f>MIN((($B$4+(IF(EnemyInfoCasual!$C357=1,0.05,0))-($B$4*(IF(EnemyInfoCasual!$C357=1,0.05,0))))*PlayerInfo!$B$3)*EnemyInfoCasual!H357,1)</f>
        <v>0.157</v>
      </c>
      <c r="H14" s="13">
        <f>MIN((($B$5+(IF(EnemyInfoCasual!$C357=1,0.005,0))-($B$5*(IF(EnemyInfoCasual!$C357=1,0.005,0))))*PlayerInfo!$B$4)*EnemyInfoCasual!H357,1)</f>
        <v>1.5970000000000002E-2</v>
      </c>
      <c r="I14" s="13">
        <f>MIN((($B$6+(IF(EnemyInfoCasual!$C357=1,0.005,0))-($B$6*(IF(EnemyInfoCasual!$C357=1,0.005,0))))*PlayerInfo!$B$4)*EnemyInfoCasual!H357,1)</f>
        <v>6.9699999999999998E-2</v>
      </c>
      <c r="J14" s="13">
        <f t="shared" ref="J14:J25" si="0">(1*(1-G14)*(1-H14))</f>
        <v>0.82953728999999998</v>
      </c>
      <c r="K14" s="14">
        <f t="shared" ref="K14:K25" si="1">(1*(1-G14)*(1-I14))</f>
        <v>0.78424289999999997</v>
      </c>
      <c r="L14" s="8">
        <f t="shared" ref="L14:L25" si="2">(J14*C14)+(G14*D14)+(H14*E14)</f>
        <v>90513.116099999985</v>
      </c>
      <c r="M14" s="8">
        <f t="shared" ref="M14:M25" si="3">((K14*C14)+(G14*D14)+(I14*E14))*1.3</f>
        <v>119911.29929999998</v>
      </c>
      <c r="N14" s="16">
        <f>EnemyInfoCasual!F357</f>
        <v>15000</v>
      </c>
      <c r="O14" s="16">
        <f>N14*PlayerInfo!$B$10</f>
        <v>15000</v>
      </c>
      <c r="P14" s="16">
        <f>N14*PlayerInfo!$B$10*1.2*EnemyInfoCasual!H357</f>
        <v>18000</v>
      </c>
      <c r="Q14" s="16">
        <f>N14*PlayerInfo!$B$10*1.2*1.5*EnemyInfoCasual!H357</f>
        <v>27000</v>
      </c>
      <c r="R14" s="16">
        <f>(J14*O14)+(G14*P14)+(H14*Q14)</f>
        <v>15700.24935</v>
      </c>
      <c r="S14" s="16">
        <f>((K14*O14)+(G14*P14)+(I14*Q14))*1.6</f>
        <v>26354.4696</v>
      </c>
      <c r="T14" s="16">
        <f>EnemyInfoCasual!G357</f>
        <v>25000</v>
      </c>
      <c r="U14" s="16">
        <f>T14*PlayerInfo!$B$11</f>
        <v>25000</v>
      </c>
      <c r="V14" s="16">
        <f>T14*PlayerInfo!$B$11*1.2*EnemyInfoCasual!H357</f>
        <v>30000</v>
      </c>
      <c r="W14" s="16">
        <f>T14*PlayerInfo!$B$11*1.2*1.5*EnemyInfoCasual!H357</f>
        <v>45000</v>
      </c>
      <c r="X14" s="16">
        <f>(J14*U14)+(G14*V14)+(H14*W14)</f>
        <v>26167.082249999999</v>
      </c>
      <c r="Y14" s="16">
        <f>((K14*U14)+(G14*V14)+(I14*W14))*1.6</f>
        <v>43924.116000000002</v>
      </c>
    </row>
    <row r="15" spans="1:26">
      <c r="A15" s="4" t="s">
        <v>330</v>
      </c>
      <c r="B15" s="8">
        <f>EnemyInfoCasual!E358</f>
        <v>11000</v>
      </c>
      <c r="C15" s="8">
        <f>(B15+(IF(EnemyInfoCasual!I358=1,PlayerInfo!$B$5,0)))*(PlayerInfo!$B$1)*(EnemyInfoCasual!L358+1)</f>
        <v>23100</v>
      </c>
      <c r="D15" s="8">
        <f>(B15+(IF(EnemyInfoCasual!I358=1,PlayerInfo!$B$5,0))+PlayerInfo!$B$6)*(PlayerInfo!$B$1)*(EnemyInfoCasual!L358+1)*EnemyInfoCasual!H358</f>
        <v>0</v>
      </c>
      <c r="E15" s="8">
        <f>(B15+(IF(EnemyInfoCasual!I358=1,PlayerInfo!$B$5,0))+PlayerInfo!$B$6+PlayerInfo!$B$7)*(PlayerInfo!$B$1)*(EnemyInfoCasual!L358+1)*1.2*EnemyInfoCasual!H358</f>
        <v>0</v>
      </c>
      <c r="F15" s="13">
        <f>1/13*1.8+((1/13)*(1/12)*(0.4))</f>
        <v>0.14102564102564102</v>
      </c>
      <c r="G15" s="13">
        <f>MIN((($B$4+(IF(EnemyInfoCasual!$C358=1,0.05,0))-($B$4*(IF(EnemyInfoCasual!$C358=1,0.05,0))))*PlayerInfo!$B$3)*EnemyInfoCasual!H358,1)</f>
        <v>0</v>
      </c>
      <c r="H15" s="13">
        <f>MIN((($B$5+(IF(EnemyInfoCasual!$C358=1,0.005,0))-($B$5*(IF(EnemyInfoCasual!$C358=1,0.005,0))))*PlayerInfo!$B$4)*EnemyInfoCasual!H358,1)</f>
        <v>0</v>
      </c>
      <c r="I15" s="13">
        <f>MIN((($B$6+(IF(EnemyInfoCasual!$C358=1,0.005,0))-($B$6*(IF(EnemyInfoCasual!$C358=1,0.005,0))))*PlayerInfo!$B$4)*EnemyInfoCasual!H358,1)</f>
        <v>0</v>
      </c>
      <c r="J15" s="13">
        <f t="shared" si="0"/>
        <v>1</v>
      </c>
      <c r="K15" s="14">
        <f t="shared" si="1"/>
        <v>1</v>
      </c>
      <c r="L15" s="8">
        <f>(J15*C15)+L16</f>
        <v>55835.576989499998</v>
      </c>
      <c r="M15" s="8">
        <f>((K15*C15)*1.3)+M16</f>
        <v>73397.919913500009</v>
      </c>
      <c r="N15" s="16">
        <f>EnemyInfoCasual!F358</f>
        <v>3750</v>
      </c>
      <c r="O15" s="16">
        <f>N15*PlayerInfo!$B$10</f>
        <v>3750</v>
      </c>
      <c r="P15" s="16">
        <f>N15*PlayerInfo!$B$10*1.2*EnemyInfoCasual!H358</f>
        <v>0</v>
      </c>
      <c r="Q15" s="16">
        <f>N15*PlayerInfo!$B$10*1.2*1.5*EnemyInfoCasual!H358</f>
        <v>0</v>
      </c>
      <c r="R15" s="16">
        <f>(J15*O15)+(G15*P15)+(H15*Q15)+R16</f>
        <v>7936.7331599999998</v>
      </c>
      <c r="S15" s="16">
        <f>((K15*O15)+(G15*P15)+(I15*Q15))*1.6+S16</f>
        <v>13027.858560000001</v>
      </c>
      <c r="T15" s="16">
        <f>EnemyInfoCasual!G358</f>
        <v>6000</v>
      </c>
      <c r="U15" s="16">
        <f>T15*PlayerInfo!$B$11</f>
        <v>6000</v>
      </c>
      <c r="V15" s="16">
        <f>T15*PlayerInfo!$B$11*1.2*EnemyInfoCasual!H358</f>
        <v>0</v>
      </c>
      <c r="W15" s="16">
        <f>T15*PlayerInfo!$B$11*1.2*1.5*EnemyInfoCasual!H358</f>
        <v>0</v>
      </c>
      <c r="X15" s="16">
        <f>(J15*U15)+(G15*V15)+(H15*W15)+X16</f>
        <v>14373.46632</v>
      </c>
      <c r="Y15" s="16">
        <f>((K15*U15)+(G15*V15)+(I15*W15))*1.6+Y16</f>
        <v>23655.717120000001</v>
      </c>
      <c r="Z15" t="s">
        <v>658</v>
      </c>
    </row>
    <row r="16" spans="1:26">
      <c r="A16" s="4" t="s">
        <v>349</v>
      </c>
      <c r="B16" s="8">
        <f>EnemyInfoCasual!E359</f>
        <v>15500</v>
      </c>
      <c r="C16" s="8">
        <f>(B16+(IF(EnemyInfoCasual!I359=1,PlayerInfo!$B$5,0)))*(PlayerInfo!$B$1)*(EnemyInfoCasual!L359+1)</f>
        <v>32550</v>
      </c>
      <c r="D16" s="8">
        <f>(B16+(IF(EnemyInfoCasual!I359=1,PlayerInfo!$B$5,0))+PlayerInfo!$B$6)*(PlayerInfo!$B$1)*(EnemyInfoCasual!L359+1)*EnemyInfoCasual!H359</f>
        <v>32550</v>
      </c>
      <c r="E16" s="8">
        <f>(B16+(IF(EnemyInfoCasual!I359=1,PlayerInfo!$B$5,0))+PlayerInfo!$B$6+PlayerInfo!$B$7)*(PlayerInfo!$B$1)*(EnemyInfoCasual!L359+1)*1.2*EnemyInfoCasual!H359</f>
        <v>39060</v>
      </c>
      <c r="F16" s="13">
        <f>1/13*0.2+((1/13)*(1/12)*(0.4))</f>
        <v>1.7948717948717951E-2</v>
      </c>
      <c r="G16" s="13">
        <f>MIN((($B$4+(IF(EnemyInfoCasual!$C359=1,0.05,0))-($B$4*(IF(EnemyInfoCasual!$C359=1,0.05,0))))*PlayerInfo!$B$3)*EnemyInfoCasual!H359,1)</f>
        <v>0.157</v>
      </c>
      <c r="H16" s="13">
        <f>MIN((($B$5+(IF(EnemyInfoCasual!$C359=1,0.005,0))-($B$5*(IF(EnemyInfoCasual!$C359=1,0.005,0))))*PlayerInfo!$B$4)*EnemyInfoCasual!H359,1)</f>
        <v>1.5970000000000002E-2</v>
      </c>
      <c r="I16" s="13">
        <f>MIN((($B$6+(IF(EnemyInfoCasual!$C359=1,0.005,0))-($B$6*(IF(EnemyInfoCasual!$C359=1,0.005,0))))*PlayerInfo!$B$4)*EnemyInfoCasual!H359,1)</f>
        <v>6.9699999999999998E-2</v>
      </c>
      <c r="J16" s="13">
        <f t="shared" si="0"/>
        <v>0.82953728999999998</v>
      </c>
      <c r="K16" s="14">
        <f t="shared" si="1"/>
        <v>0.78424289999999997</v>
      </c>
      <c r="L16" s="8">
        <f t="shared" si="2"/>
        <v>32735.576989500001</v>
      </c>
      <c r="M16" s="8">
        <f t="shared" si="3"/>
        <v>43367.919913500009</v>
      </c>
      <c r="N16" s="16">
        <f>EnemyInfoCasual!F359</f>
        <v>4000</v>
      </c>
      <c r="O16" s="16">
        <f>N16*PlayerInfo!$B$10</f>
        <v>4000</v>
      </c>
      <c r="P16" s="16">
        <f>N16*PlayerInfo!$B$10*1.2*EnemyInfoCasual!H359</f>
        <v>4800</v>
      </c>
      <c r="Q16" s="16">
        <f>N16*PlayerInfo!$B$10*1.2*1.5*EnemyInfoCasual!H359</f>
        <v>7200</v>
      </c>
      <c r="R16" s="16">
        <f>(J16*O16)+(G16*P16)+(H16*Q16)</f>
        <v>4186.7331599999998</v>
      </c>
      <c r="S16" s="16">
        <f>((K16*O16)+(G16*P16)+(I16*Q16))*1.6</f>
        <v>7027.8585599999997</v>
      </c>
      <c r="T16" s="16">
        <f>EnemyInfoCasual!G359</f>
        <v>8000</v>
      </c>
      <c r="U16" s="16">
        <f>T16*PlayerInfo!$B$11</f>
        <v>8000</v>
      </c>
      <c r="V16" s="16">
        <f>T16*PlayerInfo!$B$11*1.2*EnemyInfoCasual!H359</f>
        <v>9600</v>
      </c>
      <c r="W16" s="16">
        <f>T16*PlayerInfo!$B$11*1.2*1.5*EnemyInfoCasual!H359</f>
        <v>14400</v>
      </c>
      <c r="X16" s="16">
        <f>(J16*U16)+(G16*V16)+(H16*W16)</f>
        <v>8373.4663199999995</v>
      </c>
      <c r="Y16" s="16">
        <f>((K16*U16)+(G16*V16)+(I16*W16))*1.6</f>
        <v>14055.717119999999</v>
      </c>
    </row>
    <row r="17" spans="1:26">
      <c r="A17" s="4" t="s">
        <v>339</v>
      </c>
      <c r="B17" s="8">
        <f>EnemyInfoCasual!E360</f>
        <v>11500</v>
      </c>
      <c r="C17" s="8">
        <f>(B17+(IF(EnemyInfoCasual!I360=1,PlayerInfo!$B$5,0)))*(PlayerInfo!$B$1)*(EnemyInfoCasual!L360+1)</f>
        <v>24150</v>
      </c>
      <c r="D17" s="8">
        <f>(B17+(IF(EnemyInfoCasual!I360=1,PlayerInfo!$B$5,0))+PlayerInfo!$B$6)*(PlayerInfo!$B$1)*(EnemyInfoCasual!L360+1)*EnemyInfoCasual!H360</f>
        <v>0</v>
      </c>
      <c r="E17" s="8">
        <f>(B17+(IF(EnemyInfoCasual!I360=1,PlayerInfo!$B$5,0))+PlayerInfo!$B$6+PlayerInfo!$B$7)*(PlayerInfo!$B$1)*(EnemyInfoCasual!L360+1)*1.2*EnemyInfoCasual!H360</f>
        <v>0</v>
      </c>
      <c r="F17" s="13">
        <f>1/13*1.8+((1/13)*(1/12)*(0.4))</f>
        <v>0.14102564102564102</v>
      </c>
      <c r="G17" s="13">
        <f>MIN((($B$4+(IF(EnemyInfoCasual!$C360=1,0.05,0))-($B$4*(IF(EnemyInfoCasual!$C360=1,0.05,0))))*PlayerInfo!$B$3)*EnemyInfoCasual!H360,1)</f>
        <v>0</v>
      </c>
      <c r="H17" s="13">
        <f>MIN((($B$5+(IF(EnemyInfoCasual!$C360=1,0.005,0))-($B$5*(IF(EnemyInfoCasual!$C360=1,0.005,0))))*PlayerInfo!$B$4)*EnemyInfoCasual!H360,1)</f>
        <v>0</v>
      </c>
      <c r="I17" s="13">
        <f>MIN((($B$6+(IF(EnemyInfoCasual!$C360=1,0.005,0))-($B$6*(IF(EnemyInfoCasual!$C360=1,0.005,0))))*PlayerInfo!$B$4)*EnemyInfoCasual!H360,1)</f>
        <v>0</v>
      </c>
      <c r="J17" s="13">
        <f t="shared" si="0"/>
        <v>1</v>
      </c>
      <c r="K17" s="14">
        <f t="shared" si="1"/>
        <v>1</v>
      </c>
      <c r="L17" s="8">
        <f>(J17*C17)+L18</f>
        <v>57941.563344000002</v>
      </c>
      <c r="M17" s="8">
        <f>((K17*C17)*1.3)+M18</f>
        <v>76161.885072000005</v>
      </c>
      <c r="N17" s="16">
        <f>EnemyInfoCasual!F360</f>
        <v>3750</v>
      </c>
      <c r="O17" s="16">
        <f>N17*PlayerInfo!$B$10</f>
        <v>3750</v>
      </c>
      <c r="P17" s="16">
        <f>N17*PlayerInfo!$B$10*1.2*EnemyInfoCasual!H360</f>
        <v>0</v>
      </c>
      <c r="Q17" s="16">
        <f>N17*PlayerInfo!$B$10*1.2*1.5*EnemyInfoCasual!H360</f>
        <v>0</v>
      </c>
      <c r="R17" s="16">
        <f>(J17*O17)+(G17*P17)+(H17*Q17)+R18</f>
        <v>7675.0623374999996</v>
      </c>
      <c r="S17" s="16">
        <f>((K17*O17)+(G17*P17)+(I17*Q17))*1.6+S18</f>
        <v>12588.617399999999</v>
      </c>
      <c r="T17" s="16">
        <f>EnemyInfoCasual!G360</f>
        <v>6000</v>
      </c>
      <c r="U17" s="16">
        <f>T17*PlayerInfo!$B$11</f>
        <v>6000</v>
      </c>
      <c r="V17" s="16">
        <f>T17*PlayerInfo!$B$11*1.2*EnemyInfoCasual!H360</f>
        <v>0</v>
      </c>
      <c r="W17" s="16">
        <f>T17*PlayerInfo!$B$11*1.2*1.5*EnemyInfoCasual!H360</f>
        <v>0</v>
      </c>
      <c r="X17" s="16">
        <f>(J17*U17)+(G17*V17)+(H17*W17)+X18</f>
        <v>14373.46632</v>
      </c>
      <c r="Y17" s="16">
        <f>((K17*U17)+(G17*V17)+(I17*W17))*1.6+Y18</f>
        <v>23655.717120000001</v>
      </c>
      <c r="Z17" t="s">
        <v>659</v>
      </c>
    </row>
    <row r="18" spans="1:26">
      <c r="A18" s="4" t="s">
        <v>353</v>
      </c>
      <c r="B18" s="8">
        <f>EnemyInfoCasual!E361</f>
        <v>16000</v>
      </c>
      <c r="C18" s="8">
        <f>(B18+(IF(EnemyInfoCasual!I361=1,PlayerInfo!$B$5,0)))*(PlayerInfo!$B$1)*(EnemyInfoCasual!L361+1)</f>
        <v>33600</v>
      </c>
      <c r="D18" s="8">
        <f>(B18+(IF(EnemyInfoCasual!I361=1,PlayerInfo!$B$5,0))+PlayerInfo!$B$6)*(PlayerInfo!$B$1)*(EnemyInfoCasual!L361+1)*EnemyInfoCasual!H361</f>
        <v>33600</v>
      </c>
      <c r="E18" s="8">
        <f>(B18+(IF(EnemyInfoCasual!I361=1,PlayerInfo!$B$5,0))+PlayerInfo!$B$6+PlayerInfo!$B$7)*(PlayerInfo!$B$1)*(EnemyInfoCasual!L361+1)*1.2*EnemyInfoCasual!H361</f>
        <v>40320</v>
      </c>
      <c r="F18" s="13">
        <f>1/13*0.2+((1/13)*(1/12)*(0.4))</f>
        <v>1.7948717948717951E-2</v>
      </c>
      <c r="G18" s="13">
        <f>MIN((($B$4+(IF(EnemyInfoCasual!$C361=1,0.05,0))-($B$4*(IF(EnemyInfoCasual!$C361=1,0.05,0))))*PlayerInfo!$B$3)*EnemyInfoCasual!H361,1)</f>
        <v>0.157</v>
      </c>
      <c r="H18" s="13">
        <f>MIN((($B$5+(IF(EnemyInfoCasual!$C361=1,0.005,0))-($B$5*(IF(EnemyInfoCasual!$C361=1,0.005,0))))*PlayerInfo!$B$4)*EnemyInfoCasual!H361,1)</f>
        <v>1.5970000000000002E-2</v>
      </c>
      <c r="I18" s="13">
        <f>MIN((($B$6+(IF(EnemyInfoCasual!$C361=1,0.005,0))-($B$6*(IF(EnemyInfoCasual!$C361=1,0.005,0))))*PlayerInfo!$B$4)*EnemyInfoCasual!H361,1)</f>
        <v>6.9699999999999998E-2</v>
      </c>
      <c r="J18" s="13">
        <f t="shared" si="0"/>
        <v>0.82953728999999998</v>
      </c>
      <c r="K18" s="14">
        <f t="shared" si="1"/>
        <v>0.78424289999999997</v>
      </c>
      <c r="L18" s="8">
        <f t="shared" si="2"/>
        <v>33791.563344000002</v>
      </c>
      <c r="M18" s="8">
        <f t="shared" si="3"/>
        <v>44766.885071999997</v>
      </c>
      <c r="N18" s="16">
        <f>EnemyInfoCasual!F361</f>
        <v>3750</v>
      </c>
      <c r="O18" s="16">
        <f>N18*PlayerInfo!$B$10</f>
        <v>3750</v>
      </c>
      <c r="P18" s="16">
        <f>N18*PlayerInfo!$B$10*1.2*EnemyInfoCasual!H361</f>
        <v>4500</v>
      </c>
      <c r="Q18" s="16">
        <f>N18*PlayerInfo!$B$10*1.2*1.5*EnemyInfoCasual!H361</f>
        <v>6750</v>
      </c>
      <c r="R18" s="16">
        <f>(J18*O18)+(G18*P18)+(H18*Q18)</f>
        <v>3925.0623375</v>
      </c>
      <c r="S18" s="16">
        <f>((K18*O18)+(G18*P18)+(I18*Q18))*1.6</f>
        <v>6588.6174000000001</v>
      </c>
      <c r="T18" s="16">
        <f>EnemyInfoCasual!G361</f>
        <v>8000</v>
      </c>
      <c r="U18" s="16">
        <f>T18*PlayerInfo!$B$11</f>
        <v>8000</v>
      </c>
      <c r="V18" s="16">
        <f>T18*PlayerInfo!$B$11*1.2*EnemyInfoCasual!H361</f>
        <v>9600</v>
      </c>
      <c r="W18" s="16">
        <f>T18*PlayerInfo!$B$11*1.2*1.5*EnemyInfoCasual!H361</f>
        <v>14400</v>
      </c>
      <c r="X18" s="16">
        <f>(J18*U18)+(G18*V18)+(H18*W18)</f>
        <v>8373.4663199999995</v>
      </c>
      <c r="Y18" s="16">
        <f>((K18*U18)+(G18*V18)+(I18*W18))*1.6</f>
        <v>14055.717119999999</v>
      </c>
    </row>
    <row r="19" spans="1:26">
      <c r="A19" s="4" t="s">
        <v>342</v>
      </c>
      <c r="B19" s="8">
        <f>EnemyInfoCasual!E362</f>
        <v>12000</v>
      </c>
      <c r="C19" s="8">
        <f>(B19+(IF(EnemyInfoCasual!I362=1,PlayerInfo!$B$5,0)))*(PlayerInfo!$B$1)*(EnemyInfoCasual!L362+1)</f>
        <v>25200</v>
      </c>
      <c r="D19" s="8">
        <f>(B19+(IF(EnemyInfoCasual!I362=1,PlayerInfo!$B$5,0))+PlayerInfo!$B$6)*(PlayerInfo!$B$1)*(EnemyInfoCasual!L362+1)*EnemyInfoCasual!H362</f>
        <v>0</v>
      </c>
      <c r="E19" s="8">
        <f>(B19+(IF(EnemyInfoCasual!I362=1,PlayerInfo!$B$5,0))+PlayerInfo!$B$6+PlayerInfo!$B$7)*(PlayerInfo!$B$1)*(EnemyInfoCasual!L362+1)*1.2*EnemyInfoCasual!H362</f>
        <v>0</v>
      </c>
      <c r="F19" s="13">
        <f>1/13*1.8+((1/13)*(1/12)*(0.4))</f>
        <v>0.14102564102564102</v>
      </c>
      <c r="G19" s="13">
        <f>MIN((($B$4+(IF(EnemyInfoCasual!$C362=1,0.05,0))-($B$4*(IF(EnemyInfoCasual!$C362=1,0.05,0))))*PlayerInfo!$B$3)*EnemyInfoCasual!H362,1)</f>
        <v>0</v>
      </c>
      <c r="H19" s="13">
        <f>MIN((($B$5+(IF(EnemyInfoCasual!$C362=1,0.005,0))-($B$5*(IF(EnemyInfoCasual!$C362=1,0.005,0))))*PlayerInfo!$B$4)*EnemyInfoCasual!H362,1)</f>
        <v>0</v>
      </c>
      <c r="I19" s="13">
        <f>MIN((($B$6+(IF(EnemyInfoCasual!$C362=1,0.005,0))-($B$6*(IF(EnemyInfoCasual!$C362=1,0.005,0))))*PlayerInfo!$B$4)*EnemyInfoCasual!H362,1)</f>
        <v>0</v>
      </c>
      <c r="J19" s="13">
        <f t="shared" si="0"/>
        <v>1</v>
      </c>
      <c r="K19" s="14">
        <f t="shared" si="1"/>
        <v>1</v>
      </c>
      <c r="L19" s="8">
        <f>(J19*C19)+L20</f>
        <v>60047.549698499999</v>
      </c>
      <c r="M19" s="8">
        <f>((K19*C19)*1.3)+M20</f>
        <v>78925.8502305</v>
      </c>
      <c r="N19" s="16">
        <f>EnemyInfoCasual!F362</f>
        <v>3750</v>
      </c>
      <c r="O19" s="16">
        <f>N19*PlayerInfo!$B$10</f>
        <v>3750</v>
      </c>
      <c r="P19" s="16">
        <f>N19*PlayerInfo!$B$10*1.2*EnemyInfoCasual!H362</f>
        <v>0</v>
      </c>
      <c r="Q19" s="16">
        <f>N19*PlayerInfo!$B$10*1.2*1.5*EnemyInfoCasual!H362</f>
        <v>0</v>
      </c>
      <c r="R19" s="16">
        <f>(J19*O19)+(G19*P19)+(H19*Q19)+R20</f>
        <v>7936.7331599999998</v>
      </c>
      <c r="S19" s="16">
        <f>((K19*O19)+(G19*P19)+(I19*Q19))*1.6+S20</f>
        <v>13027.858560000001</v>
      </c>
      <c r="T19" s="16">
        <f>EnemyInfoCasual!G362</f>
        <v>6000</v>
      </c>
      <c r="U19" s="16">
        <f>T19*PlayerInfo!$B$11</f>
        <v>6000</v>
      </c>
      <c r="V19" s="16">
        <f>T19*PlayerInfo!$B$11*1.2*EnemyInfoCasual!H362</f>
        <v>0</v>
      </c>
      <c r="W19" s="16">
        <f>T19*PlayerInfo!$B$11*1.2*1.5*EnemyInfoCasual!H362</f>
        <v>0</v>
      </c>
      <c r="X19" s="16">
        <f>(J19*U19)+(G19*V19)+(H19*W19)+X20</f>
        <v>14373.46632</v>
      </c>
      <c r="Y19" s="16">
        <f>((K19*U19)+(G19*V19)+(I19*W19))*1.6+Y20</f>
        <v>23655.717120000001</v>
      </c>
      <c r="Z19" t="s">
        <v>660</v>
      </c>
    </row>
    <row r="20" spans="1:26">
      <c r="A20" s="4" t="s">
        <v>357</v>
      </c>
      <c r="B20" s="8">
        <f>EnemyInfoCasual!E363</f>
        <v>16500</v>
      </c>
      <c r="C20" s="8">
        <f>(B20+(IF(EnemyInfoCasual!I363=1,PlayerInfo!$B$5,0)))*(PlayerInfo!$B$1)*(EnemyInfoCasual!L363+1)</f>
        <v>34650</v>
      </c>
      <c r="D20" s="8">
        <f>(B20+(IF(EnemyInfoCasual!I363=1,PlayerInfo!$B$5,0))+PlayerInfo!$B$6)*(PlayerInfo!$B$1)*(EnemyInfoCasual!L363+1)*EnemyInfoCasual!H363</f>
        <v>34650</v>
      </c>
      <c r="E20" s="8">
        <f>(B20+(IF(EnemyInfoCasual!I363=1,PlayerInfo!$B$5,0))+PlayerInfo!$B$6+PlayerInfo!$B$7)*(PlayerInfo!$B$1)*(EnemyInfoCasual!L363+1)*1.2*EnemyInfoCasual!H363</f>
        <v>41580</v>
      </c>
      <c r="F20" s="13">
        <f>1/13*0.2+((1/13)*(1/12)*(0.4))</f>
        <v>1.7948717948717951E-2</v>
      </c>
      <c r="G20" s="13">
        <f>MIN((($B$4+(IF(EnemyInfoCasual!$C363=1,0.05,0))-($B$4*(IF(EnemyInfoCasual!$C363=1,0.05,0))))*PlayerInfo!$B$3)*EnemyInfoCasual!H363,1)</f>
        <v>0.157</v>
      </c>
      <c r="H20" s="13">
        <f>MIN((($B$5+(IF(EnemyInfoCasual!$C363=1,0.005,0))-($B$5*(IF(EnemyInfoCasual!$C363=1,0.005,0))))*PlayerInfo!$B$4)*EnemyInfoCasual!H363,1)</f>
        <v>1.5970000000000002E-2</v>
      </c>
      <c r="I20" s="13">
        <f>MIN((($B$6+(IF(EnemyInfoCasual!$C363=1,0.005,0))-($B$6*(IF(EnemyInfoCasual!$C363=1,0.005,0))))*PlayerInfo!$B$4)*EnemyInfoCasual!H363,1)</f>
        <v>6.9699999999999998E-2</v>
      </c>
      <c r="J20" s="13">
        <f t="shared" si="0"/>
        <v>0.82953728999999998</v>
      </c>
      <c r="K20" s="14">
        <f t="shared" si="1"/>
        <v>0.78424289999999997</v>
      </c>
      <c r="L20" s="8">
        <f t="shared" si="2"/>
        <v>34847.549698499999</v>
      </c>
      <c r="M20" s="8">
        <f t="shared" si="3"/>
        <v>46165.8502305</v>
      </c>
      <c r="N20" s="16">
        <f>EnemyInfoCasual!F363</f>
        <v>4000</v>
      </c>
      <c r="O20" s="16">
        <f>N20*PlayerInfo!$B$10</f>
        <v>4000</v>
      </c>
      <c r="P20" s="16">
        <f>N20*PlayerInfo!$B$10*1.2*EnemyInfoCasual!H363</f>
        <v>4800</v>
      </c>
      <c r="Q20" s="16">
        <f>N20*PlayerInfo!$B$10*1.2*1.5*EnemyInfoCasual!H363</f>
        <v>7200</v>
      </c>
      <c r="R20" s="16">
        <f>(J20*O20)+(G20*P20)+(H20*Q20)</f>
        <v>4186.7331599999998</v>
      </c>
      <c r="S20" s="16">
        <f>((K20*O20)+(G20*P20)+(I20*Q20))*1.6</f>
        <v>7027.8585599999997</v>
      </c>
      <c r="T20" s="16">
        <f>EnemyInfoCasual!G363</f>
        <v>8000</v>
      </c>
      <c r="U20" s="16">
        <f>T20*PlayerInfo!$B$11</f>
        <v>8000</v>
      </c>
      <c r="V20" s="16">
        <f>T20*PlayerInfo!$B$11*1.2*EnemyInfoCasual!H363</f>
        <v>9600</v>
      </c>
      <c r="W20" s="16">
        <f>T20*PlayerInfo!$B$11*1.2*1.5*EnemyInfoCasual!H363</f>
        <v>14400</v>
      </c>
      <c r="X20" s="16">
        <f>(J20*U20)+(G20*V20)+(H20*W20)</f>
        <v>8373.4663199999995</v>
      </c>
      <c r="Y20" s="16">
        <f>((K20*U20)+(G20*V20)+(I20*W20))*1.6</f>
        <v>14055.717119999999</v>
      </c>
    </row>
    <row r="21" spans="1:26">
      <c r="A21" s="4" t="s">
        <v>350</v>
      </c>
      <c r="B21" s="8">
        <f>EnemyInfoCasual!E364</f>
        <v>12500</v>
      </c>
      <c r="C21" s="8">
        <f>(B21+(IF(EnemyInfoCasual!I364=1,PlayerInfo!$B$5,0)))*(PlayerInfo!$B$1)*(EnemyInfoCasual!L364+1)</f>
        <v>26250</v>
      </c>
      <c r="D21" s="8">
        <f>(B21+(IF(EnemyInfoCasual!I364=1,PlayerInfo!$B$5,0))+PlayerInfo!$B$6)*(PlayerInfo!$B$1)*(EnemyInfoCasual!L364+1)*EnemyInfoCasual!H364</f>
        <v>0</v>
      </c>
      <c r="E21" s="8">
        <f>(B21+(IF(EnemyInfoCasual!I364=1,PlayerInfo!$B$5,0))+PlayerInfo!$B$6+PlayerInfo!$B$7)*(PlayerInfo!$B$1)*(EnemyInfoCasual!L364+1)*1.2*EnemyInfoCasual!H364</f>
        <v>0</v>
      </c>
      <c r="F21" s="13">
        <f>1/13*1.8+((1/13)*(1/12)*(0.4))</f>
        <v>0.14102564102564102</v>
      </c>
      <c r="G21" s="13">
        <f>MIN((($B$4+(IF(EnemyInfoCasual!$C364=1,0.05,0))-($B$4*(IF(EnemyInfoCasual!$C364=1,0.05,0))))*PlayerInfo!$B$3)*EnemyInfoCasual!H364,1)</f>
        <v>0</v>
      </c>
      <c r="H21" s="13">
        <f>MIN((($B$5+(IF(EnemyInfoCasual!$C364=1,0.005,0))-($B$5*(IF(EnemyInfoCasual!$C364=1,0.005,0))))*PlayerInfo!$B$4)*EnemyInfoCasual!H364,1)</f>
        <v>0</v>
      </c>
      <c r="I21" s="13">
        <f>MIN((($B$6+(IF(EnemyInfoCasual!$C364=1,0.005,0))-($B$6*(IF(EnemyInfoCasual!$C364=1,0.005,0))))*PlayerInfo!$B$4)*EnemyInfoCasual!H364,1)</f>
        <v>0</v>
      </c>
      <c r="J21" s="13">
        <f t="shared" si="0"/>
        <v>1</v>
      </c>
      <c r="K21" s="14">
        <f t="shared" si="1"/>
        <v>1</v>
      </c>
      <c r="L21" s="8">
        <f>(J21*C21)+L22</f>
        <v>62153.536052999996</v>
      </c>
      <c r="M21" s="8">
        <f>((K21*C21)*1.3)+M22</f>
        <v>81689.815388999996</v>
      </c>
      <c r="N21" s="16">
        <f>EnemyInfoCasual!F364</f>
        <v>3750</v>
      </c>
      <c r="O21" s="16">
        <f>N21*PlayerInfo!$B$10</f>
        <v>3750</v>
      </c>
      <c r="P21" s="16">
        <f>N21*PlayerInfo!$B$10*1.2*EnemyInfoCasual!H364</f>
        <v>0</v>
      </c>
      <c r="Q21" s="16">
        <f>N21*PlayerInfo!$B$10*1.2*1.5*EnemyInfoCasual!H364</f>
        <v>0</v>
      </c>
      <c r="R21" s="16">
        <f>(J21*O21)+(G21*P21)+(H21*Q21)+R22</f>
        <v>7936.7331599999998</v>
      </c>
      <c r="S21" s="16">
        <f>((K21*O21)+(G21*P21)+(I21*Q21))*1.6+S22</f>
        <v>13027.858560000001</v>
      </c>
      <c r="T21" s="16">
        <f>EnemyInfoCasual!G364</f>
        <v>6000</v>
      </c>
      <c r="U21" s="16">
        <f>T21*PlayerInfo!$B$11</f>
        <v>6000</v>
      </c>
      <c r="V21" s="16">
        <f>T21*PlayerInfo!$B$11*1.2*EnemyInfoCasual!H364</f>
        <v>0</v>
      </c>
      <c r="W21" s="16">
        <f>T21*PlayerInfo!$B$11*1.2*1.5*EnemyInfoCasual!H364</f>
        <v>0</v>
      </c>
      <c r="X21" s="16">
        <f>(J21*U21)+(G21*V21)+(H21*W21)+X22</f>
        <v>14373.46632</v>
      </c>
      <c r="Y21" s="16">
        <f>((K21*U21)+(G21*V21)+(I21*W21))*1.6+Y22</f>
        <v>23655.717120000001</v>
      </c>
      <c r="Z21" t="s">
        <v>661</v>
      </c>
    </row>
    <row r="22" spans="1:26">
      <c r="A22" s="4" t="s">
        <v>361</v>
      </c>
      <c r="B22" s="8">
        <f>EnemyInfoCasual!E365</f>
        <v>17000</v>
      </c>
      <c r="C22" s="8">
        <f>(B22+(IF(EnemyInfoCasual!I365=1,PlayerInfo!$B$5,0)))*(PlayerInfo!$B$1)*(EnemyInfoCasual!L365+1)</f>
        <v>35700</v>
      </c>
      <c r="D22" s="8">
        <f>(B22+(IF(EnemyInfoCasual!I365=1,PlayerInfo!$B$5,0))+PlayerInfo!$B$6)*(PlayerInfo!$B$1)*(EnemyInfoCasual!L365+1)*EnemyInfoCasual!H365</f>
        <v>35700</v>
      </c>
      <c r="E22" s="8">
        <f>(B22+(IF(EnemyInfoCasual!I365=1,PlayerInfo!$B$5,0))+PlayerInfo!$B$6+PlayerInfo!$B$7)*(PlayerInfo!$B$1)*(EnemyInfoCasual!L365+1)*1.2*EnemyInfoCasual!H365</f>
        <v>42840</v>
      </c>
      <c r="F22" s="13">
        <f>1/13*0.2+((1/13)*(1/12)*(0.4))</f>
        <v>1.7948717948717951E-2</v>
      </c>
      <c r="G22" s="13">
        <f>MIN((($B$4+(IF(EnemyInfoCasual!$C365=1,0.05,0))-($B$4*(IF(EnemyInfoCasual!$C365=1,0.05,0))))*PlayerInfo!$B$3)*EnemyInfoCasual!H365,1)</f>
        <v>0.157</v>
      </c>
      <c r="H22" s="13">
        <f>MIN((($B$5+(IF(EnemyInfoCasual!$C365=1,0.005,0))-($B$5*(IF(EnemyInfoCasual!$C365=1,0.005,0))))*PlayerInfo!$B$4)*EnemyInfoCasual!H365,1)</f>
        <v>1.5970000000000002E-2</v>
      </c>
      <c r="I22" s="13">
        <f>MIN((($B$6+(IF(EnemyInfoCasual!$C365=1,0.005,0))-($B$6*(IF(EnemyInfoCasual!$C365=1,0.005,0))))*PlayerInfo!$B$4)*EnemyInfoCasual!H365,1)</f>
        <v>6.9699999999999998E-2</v>
      </c>
      <c r="J22" s="13">
        <f t="shared" si="0"/>
        <v>0.82953728999999998</v>
      </c>
      <c r="K22" s="14">
        <f t="shared" si="1"/>
        <v>0.78424289999999997</v>
      </c>
      <c r="L22" s="8">
        <f t="shared" si="2"/>
        <v>35903.536052999996</v>
      </c>
      <c r="M22" s="8">
        <f t="shared" si="3"/>
        <v>47564.815388999996</v>
      </c>
      <c r="N22" s="16">
        <f>EnemyInfoCasual!F365</f>
        <v>4000</v>
      </c>
      <c r="O22" s="16">
        <f>N22*PlayerInfo!$B$10</f>
        <v>4000</v>
      </c>
      <c r="P22" s="16">
        <f>N22*PlayerInfo!$B$10*1.2*EnemyInfoCasual!H365</f>
        <v>4800</v>
      </c>
      <c r="Q22" s="16">
        <f>N22*PlayerInfo!$B$10*1.2*1.5*EnemyInfoCasual!H365</f>
        <v>7200</v>
      </c>
      <c r="R22" s="16">
        <f>(J22*O22)+(G22*P22)+(H22*Q22)</f>
        <v>4186.7331599999998</v>
      </c>
      <c r="S22" s="16">
        <f>((K22*O22)+(G22*P22)+(I22*Q22))*1.6</f>
        <v>7027.8585599999997</v>
      </c>
      <c r="T22" s="16">
        <f>EnemyInfoCasual!G365</f>
        <v>8000</v>
      </c>
      <c r="U22" s="16">
        <f>T22*PlayerInfo!$B$11</f>
        <v>8000</v>
      </c>
      <c r="V22" s="16">
        <f>T22*PlayerInfo!$B$11*1.2*EnemyInfoCasual!H365</f>
        <v>9600</v>
      </c>
      <c r="W22" s="16">
        <f>T22*PlayerInfo!$B$11*1.2*1.5*EnemyInfoCasual!H365</f>
        <v>14400</v>
      </c>
      <c r="X22" s="16">
        <f>(J22*U22)+(G22*V22)+(H22*W22)</f>
        <v>8373.4663199999995</v>
      </c>
      <c r="Y22" s="16">
        <f>((K22*U22)+(G22*V22)+(I22*W22))*1.6</f>
        <v>14055.717119999999</v>
      </c>
    </row>
    <row r="23" spans="1:26">
      <c r="A23" s="4" t="s">
        <v>354</v>
      </c>
      <c r="B23" s="8">
        <f>EnemyInfoCasual!E366</f>
        <v>13000</v>
      </c>
      <c r="C23" s="8">
        <f>(B23+(IF(EnemyInfoCasual!I366=1,PlayerInfo!$B$5,0)))*(PlayerInfo!$B$1)*(EnemyInfoCasual!L366+1)</f>
        <v>27300</v>
      </c>
      <c r="D23" s="8">
        <f>(B23+(IF(EnemyInfoCasual!I366=1,PlayerInfo!$B$5,0))+PlayerInfo!$B$6)*(PlayerInfo!$B$1)*(EnemyInfoCasual!L366+1)*EnemyInfoCasual!H366</f>
        <v>0</v>
      </c>
      <c r="E23" s="8">
        <f>(B23+(IF(EnemyInfoCasual!I366=1,PlayerInfo!$B$5,0))+PlayerInfo!$B$6+PlayerInfo!$B$7)*(PlayerInfo!$B$1)*(EnemyInfoCasual!L366+1)*1.2*EnemyInfoCasual!H366</f>
        <v>0</v>
      </c>
      <c r="F23" s="13">
        <f>1/13*1.8+((1/13)*(1/12)*(0.4))</f>
        <v>0.14102564102564102</v>
      </c>
      <c r="G23" s="13">
        <f>MIN((($B$4+(IF(EnemyInfoCasual!$C366=1,0.05,0))-($B$4*(IF(EnemyInfoCasual!$C366=1,0.05,0))))*PlayerInfo!$B$3)*EnemyInfoCasual!H366,1)</f>
        <v>0</v>
      </c>
      <c r="H23" s="13">
        <f>MIN((($B$5+(IF(EnemyInfoCasual!$C366=1,0.005,0))-($B$5*(IF(EnemyInfoCasual!$C366=1,0.005,0))))*PlayerInfo!$B$4)*EnemyInfoCasual!H366,1)</f>
        <v>0</v>
      </c>
      <c r="I23" s="13">
        <f>MIN((($B$6+(IF(EnemyInfoCasual!$C366=1,0.005,0))-($B$6*(IF(EnemyInfoCasual!$C366=1,0.005,0))))*PlayerInfo!$B$4)*EnemyInfoCasual!H366,1)</f>
        <v>0</v>
      </c>
      <c r="J23" s="13">
        <f t="shared" si="0"/>
        <v>1</v>
      </c>
      <c r="K23" s="14">
        <f t="shared" si="1"/>
        <v>1</v>
      </c>
      <c r="L23" s="8">
        <f>(J23*C23)+L24</f>
        <v>64259.522407500001</v>
      </c>
      <c r="M23" s="8">
        <f>((K23*C23)*1.3)+M24</f>
        <v>84453.780547499991</v>
      </c>
      <c r="N23" s="16">
        <f>EnemyInfoCasual!F366</f>
        <v>3750</v>
      </c>
      <c r="O23" s="16">
        <f>N23*PlayerInfo!$B$10</f>
        <v>3750</v>
      </c>
      <c r="P23" s="16">
        <f>N23*PlayerInfo!$B$10*1.2*EnemyInfoCasual!H366</f>
        <v>0</v>
      </c>
      <c r="Q23" s="16">
        <f>N23*PlayerInfo!$B$10*1.2*1.5*EnemyInfoCasual!H366</f>
        <v>0</v>
      </c>
      <c r="R23" s="16">
        <f>(J23*O23)+(G23*P23)+(H23*Q23)+R24</f>
        <v>7936.7331599999998</v>
      </c>
      <c r="S23" s="16">
        <f>((K23*O23)+(G23*P23)+(I23*Q23))*1.6+S24</f>
        <v>13027.858560000001</v>
      </c>
      <c r="T23" s="16">
        <f>EnemyInfoCasual!G366</f>
        <v>6000</v>
      </c>
      <c r="U23" s="16">
        <f>T23*PlayerInfo!$B$11</f>
        <v>6000</v>
      </c>
      <c r="V23" s="16">
        <f>T23*PlayerInfo!$B$11*1.2*EnemyInfoCasual!H366</f>
        <v>0</v>
      </c>
      <c r="W23" s="16">
        <f>T23*PlayerInfo!$B$11*1.2*1.5*EnemyInfoCasual!H366</f>
        <v>0</v>
      </c>
      <c r="X23" s="16">
        <f>(J23*U23)+(G23*V23)+(H23*W23)+X24</f>
        <v>14373.46632</v>
      </c>
      <c r="Y23" s="16">
        <f>((K23*U23)+(G23*V23)+(I23*W23))*1.6+Y24</f>
        <v>23655.717120000001</v>
      </c>
      <c r="Z23" t="s">
        <v>662</v>
      </c>
    </row>
    <row r="24" spans="1:26">
      <c r="A24" s="4" t="s">
        <v>363</v>
      </c>
      <c r="B24" s="8">
        <f>EnemyInfoCasual!E367</f>
        <v>17500</v>
      </c>
      <c r="C24" s="8">
        <f>(B24+(IF(EnemyInfoCasual!I367=1,PlayerInfo!$B$5,0)))*(PlayerInfo!$B$1)*(EnemyInfoCasual!L367+1)</f>
        <v>36750</v>
      </c>
      <c r="D24" s="8">
        <f>(B24+(IF(EnemyInfoCasual!I367=1,PlayerInfo!$B$5,0))+PlayerInfo!$B$6)*(PlayerInfo!$B$1)*(EnemyInfoCasual!L367+1)*EnemyInfoCasual!H367</f>
        <v>36750</v>
      </c>
      <c r="E24" s="8">
        <f>(B24+(IF(EnemyInfoCasual!I367=1,PlayerInfo!$B$5,0))+PlayerInfo!$B$6+PlayerInfo!$B$7)*(PlayerInfo!$B$1)*(EnemyInfoCasual!L367+1)*1.2*EnemyInfoCasual!H367</f>
        <v>44100</v>
      </c>
      <c r="F24" s="13">
        <f>1/13*0.2+((1/13)*(1/12)*(0.4))</f>
        <v>1.7948717948717951E-2</v>
      </c>
      <c r="G24" s="13">
        <f>MIN((($B$4+(IF(EnemyInfoCasual!$C367=1,0.05,0))-($B$4*(IF(EnemyInfoCasual!$C367=1,0.05,0))))*PlayerInfo!$B$3)*EnemyInfoCasual!H367,1)</f>
        <v>0.157</v>
      </c>
      <c r="H24" s="13">
        <f>MIN((($B$5+(IF(EnemyInfoCasual!$C367=1,0.005,0))-($B$5*(IF(EnemyInfoCasual!$C367=1,0.005,0))))*PlayerInfo!$B$4)*EnemyInfoCasual!H367,1)</f>
        <v>1.5970000000000002E-2</v>
      </c>
      <c r="I24" s="13">
        <f>MIN((($B$6+(IF(EnemyInfoCasual!$C367=1,0.005,0))-($B$6*(IF(EnemyInfoCasual!$C367=1,0.005,0))))*PlayerInfo!$B$4)*EnemyInfoCasual!H367,1)</f>
        <v>6.9699999999999998E-2</v>
      </c>
      <c r="J24" s="13">
        <f t="shared" si="0"/>
        <v>0.82953728999999998</v>
      </c>
      <c r="K24" s="14">
        <f t="shared" si="1"/>
        <v>0.78424289999999997</v>
      </c>
      <c r="L24" s="8">
        <f t="shared" si="2"/>
        <v>36959.522407500001</v>
      </c>
      <c r="M24" s="8">
        <f t="shared" si="3"/>
        <v>48963.780547499991</v>
      </c>
      <c r="N24" s="16">
        <f>EnemyInfoCasual!F367</f>
        <v>4000</v>
      </c>
      <c r="O24" s="16">
        <f>N24*PlayerInfo!$B$10</f>
        <v>4000</v>
      </c>
      <c r="P24" s="16">
        <f>N24*PlayerInfo!$B$10*1.2*EnemyInfoCasual!H367</f>
        <v>4800</v>
      </c>
      <c r="Q24" s="16">
        <f>N24*PlayerInfo!$B$10*1.2*1.5*EnemyInfoCasual!H367</f>
        <v>7200</v>
      </c>
      <c r="R24" s="16">
        <f>(J24*O24)+(G24*P24)+(H24*Q24)</f>
        <v>4186.7331599999998</v>
      </c>
      <c r="S24" s="16">
        <f>((K24*O24)+(G24*P24)+(I24*Q24))*1.6</f>
        <v>7027.8585599999997</v>
      </c>
      <c r="T24" s="16">
        <f>EnemyInfoCasual!G367</f>
        <v>8000</v>
      </c>
      <c r="U24" s="16">
        <f>T24*PlayerInfo!$B$11</f>
        <v>8000</v>
      </c>
      <c r="V24" s="16">
        <f>T24*PlayerInfo!$B$11*1.2*EnemyInfoCasual!H367</f>
        <v>9600</v>
      </c>
      <c r="W24" s="16">
        <f>T24*PlayerInfo!$B$11*1.2*1.5*EnemyInfoCasual!H367</f>
        <v>14400</v>
      </c>
      <c r="X24" s="16">
        <f>(J24*U24)+(G24*V24)+(H24*W24)</f>
        <v>8373.4663199999995</v>
      </c>
      <c r="Y24" s="16">
        <f>((K24*U24)+(G24*V24)+(I24*W24))*1.6</f>
        <v>14055.717119999999</v>
      </c>
    </row>
    <row r="25" spans="1:26">
      <c r="A25" s="4" t="s">
        <v>381</v>
      </c>
      <c r="B25" s="8">
        <f>EnemyInfoCasual!E368</f>
        <v>350000</v>
      </c>
      <c r="C25" s="8">
        <f>(B25+(IF(EnemyInfoCasual!I368=1,PlayerInfo!$B$5,0)))*(PlayerInfo!$B$1)*(EnemyInfoCasual!L368+1)</f>
        <v>629999.99999999988</v>
      </c>
      <c r="D25" s="8">
        <f>(B25+(IF(EnemyInfoCasual!I368=1,PlayerInfo!$B$5,0))+PlayerInfo!$B$6)*(PlayerInfo!$B$1)*(EnemyInfoCasual!L368+1)*EnemyInfoCasual!H368</f>
        <v>629999.99999999988</v>
      </c>
      <c r="E25" s="8">
        <f>(B25+(IF(EnemyInfoCasual!I368=1,PlayerInfo!$B$5,0))+PlayerInfo!$B$6+PlayerInfo!$B$7)*(PlayerInfo!$B$1)*(EnemyInfoCasual!L368+1)*1.2*EnemyInfoCasual!H368</f>
        <v>755999.99999999988</v>
      </c>
      <c r="F25" s="13">
        <f>1/13*0.6</f>
        <v>4.6153846153846156E-2</v>
      </c>
      <c r="G25" s="13">
        <f>MIN((($B$4+(IF(EnemyInfoCasual!$C368=1,0.05,0))-($B$4*(IF(EnemyInfoCasual!$C368=1,0.05,0))))*PlayerInfo!$B$3)*EnemyInfoCasual!H368,1)</f>
        <v>0.157</v>
      </c>
      <c r="H25" s="13">
        <f>MIN((($B$5+(IF(EnemyInfoCasual!$C368=1,0.005,0))-($B$5*(IF(EnemyInfoCasual!$C368=1,0.005,0))))*PlayerInfo!$B$4)*EnemyInfoCasual!H368,1)</f>
        <v>1.5970000000000002E-2</v>
      </c>
      <c r="I25" s="13">
        <f>MIN((($B$6+(IF(EnemyInfoCasual!$C368=1,0.005,0))-($B$6*(IF(EnemyInfoCasual!$C368=1,0.005,0))))*PlayerInfo!$B$4)*EnemyInfoCasual!H368,1)</f>
        <v>6.9699999999999998E-2</v>
      </c>
      <c r="J25" s="13">
        <f t="shared" si="0"/>
        <v>0.82953728999999998</v>
      </c>
      <c r="K25" s="14">
        <f t="shared" si="1"/>
        <v>0.78424289999999997</v>
      </c>
      <c r="L25" s="8">
        <f t="shared" si="2"/>
        <v>633591.81269999978</v>
      </c>
      <c r="M25" s="8">
        <f t="shared" si="3"/>
        <v>839379.0950999998</v>
      </c>
      <c r="N25" s="16">
        <f>EnemyInfoCasual!F368</f>
        <v>40000</v>
      </c>
      <c r="O25" s="16">
        <f>N25*PlayerInfo!$B$10</f>
        <v>40000</v>
      </c>
      <c r="P25" s="16">
        <f>N25*PlayerInfo!$B$10*1.2*EnemyInfoCasual!H368</f>
        <v>48000</v>
      </c>
      <c r="Q25" s="16">
        <f>N25*PlayerInfo!$B$10*1.2*1.5*EnemyInfoCasual!H368</f>
        <v>72000</v>
      </c>
      <c r="R25" s="16">
        <f>(J25*O25)+(G25*P25)+(H25*Q25)</f>
        <v>41867.331600000005</v>
      </c>
      <c r="S25" s="16">
        <f>((K25*O25)+(G25*P25)+(I25*Q25))*1.6</f>
        <v>70278.585600000006</v>
      </c>
      <c r="T25" s="16">
        <f>EnemyInfoCasual!G368</f>
        <v>40000</v>
      </c>
      <c r="U25" s="16">
        <f>T25*PlayerInfo!$B$11</f>
        <v>40000</v>
      </c>
      <c r="V25" s="16">
        <f>T25*PlayerInfo!$B$11*1.2*EnemyInfoCasual!H368</f>
        <v>48000</v>
      </c>
      <c r="W25" s="16">
        <f>T25*PlayerInfo!$B$11*1.2*1.5*EnemyInfoCasual!H368</f>
        <v>72000</v>
      </c>
      <c r="X25" s="16">
        <f>(J25*U25)+(G25*V25)+(H25*W25)</f>
        <v>41867.331600000005</v>
      </c>
      <c r="Y25" s="16">
        <f>((K25*U25)+(G25*V25)+(I25*W25))*1.6</f>
        <v>70278.585600000006</v>
      </c>
    </row>
    <row r="26" spans="1:26">
      <c r="B26" s="9"/>
      <c r="F26" s="13"/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6"/>
    </row>
    <row r="27" spans="1:26"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</row>
    <row r="28" spans="1:26">
      <c r="A28" t="s">
        <v>686</v>
      </c>
      <c r="B28" t="s">
        <v>10</v>
      </c>
      <c r="C28" t="s">
        <v>671</v>
      </c>
      <c r="D28" t="s">
        <v>672</v>
      </c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</row>
    <row r="29" spans="1:26">
      <c r="A29" t="s">
        <v>598</v>
      </c>
      <c r="B29" s="17">
        <f>SUMPRODUCT(F$13:F25,L$13:L25)</f>
        <v>84942.340777461519</v>
      </c>
      <c r="C29" s="17">
        <f>SUMPRODUCT($F$13:$F25,R$13:R25)</f>
        <v>9204.7879548846158</v>
      </c>
      <c r="D29" s="17">
        <f>SUMPRODUCT($F$13:$F25,X$13:X25)</f>
        <v>14959.272953269232</v>
      </c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</row>
    <row r="30" spans="1:26">
      <c r="A30" t="s">
        <v>599</v>
      </c>
      <c r="B30" s="17">
        <f>B29*1.25</f>
        <v>106177.9259718269</v>
      </c>
      <c r="C30" s="17">
        <f>C29*1.25</f>
        <v>11505.98494360577</v>
      </c>
      <c r="D30" s="17">
        <f>D29*1.5</f>
        <v>22438.909429903848</v>
      </c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</row>
    <row r="31" spans="1:26">
      <c r="A31" t="s">
        <v>600</v>
      </c>
      <c r="B31" s="17">
        <f>SUMPRODUCT(F$13:F25,M$13:M25)</f>
        <v>112090.58220699998</v>
      </c>
      <c r="C31" s="17">
        <f>SUMPRODUCT($F$13:$F25,S$13:S25)</f>
        <v>15243.333493538465</v>
      </c>
      <c r="D31" s="17">
        <f>SUMPRODUCT($F$13:$F25,Y$13:Y25)</f>
        <v>24778.118329230772</v>
      </c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</row>
    <row r="32" spans="1:26">
      <c r="A32" s="12" t="s">
        <v>601</v>
      </c>
      <c r="B32" s="17">
        <f>B31*1.25</f>
        <v>140113.22775874997</v>
      </c>
      <c r="C32" s="17">
        <f>C31*1.25</f>
        <v>19054.166866923082</v>
      </c>
      <c r="D32" s="17">
        <f>D31*1.5</f>
        <v>37167.17749384616</v>
      </c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</row>
    <row r="33" spans="1:25">
      <c r="A33" s="12"/>
      <c r="B33" s="17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</row>
    <row r="34" spans="1:25">
      <c r="A34" s="12" t="s">
        <v>687</v>
      </c>
      <c r="B34" s="17" t="s">
        <v>10</v>
      </c>
      <c r="C34" t="s">
        <v>671</v>
      </c>
      <c r="D34" t="s">
        <v>672</v>
      </c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</row>
    <row r="35" spans="1:25">
      <c r="A35" t="s">
        <v>598</v>
      </c>
      <c r="B35" s="17">
        <f>B29*$C$9</f>
        <v>92664371.757230759</v>
      </c>
      <c r="C35" s="17">
        <f t="shared" ref="C35:D38" si="4">C29*$C$9</f>
        <v>10041586.859874127</v>
      </c>
      <c r="D35" s="17">
        <f t="shared" si="4"/>
        <v>16319206.85811189</v>
      </c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</row>
    <row r="36" spans="1:25">
      <c r="A36" t="s">
        <v>599</v>
      </c>
      <c r="B36" s="17">
        <f>B30*$C$9</f>
        <v>115830464.69653845</v>
      </c>
      <c r="C36" s="17">
        <f t="shared" si="4"/>
        <v>12551983.57484266</v>
      </c>
      <c r="D36" s="17">
        <f t="shared" si="4"/>
        <v>24478810.287167836</v>
      </c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</row>
    <row r="37" spans="1:25">
      <c r="A37" t="s">
        <v>600</v>
      </c>
      <c r="B37" s="17">
        <f>B31*$C$10</f>
        <v>195649016.21585456</v>
      </c>
      <c r="C37" s="17">
        <f t="shared" si="4"/>
        <v>16629091.083860144</v>
      </c>
      <c r="D37" s="17">
        <f t="shared" si="4"/>
        <v>27030674.540979028</v>
      </c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</row>
    <row r="38" spans="1:25">
      <c r="A38" s="12" t="s">
        <v>601</v>
      </c>
      <c r="B38" s="17">
        <f>B32*$C$10</f>
        <v>244561270.26981816</v>
      </c>
      <c r="C38" s="17">
        <f t="shared" si="4"/>
        <v>20786363.854825184</v>
      </c>
      <c r="D38" s="17">
        <f t="shared" si="4"/>
        <v>40546011.811468542</v>
      </c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</row>
    <row r="39" spans="1:25">
      <c r="A39" s="12"/>
    </row>
    <row r="40" spans="1:25">
      <c r="A40" s="4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8"/>
  <sheetViews>
    <sheetView topLeftCell="A2" workbookViewId="0">
      <pane xSplit="1" topLeftCell="B1" activePane="topRight" state="frozen"/>
      <selection pane="topRight" activeCell="A17" sqref="A17:D27"/>
    </sheetView>
  </sheetViews>
  <sheetFormatPr baseColWidth="10" defaultRowHeight="15" x14ac:dyDescent="0"/>
  <cols>
    <col min="1" max="1" width="20.6640625" bestFit="1" customWidth="1"/>
    <col min="2" max="2" width="13.83203125" bestFit="1" customWidth="1"/>
    <col min="3" max="4" width="12.83203125" bestFit="1" customWidth="1"/>
    <col min="5" max="5" width="8.1640625" bestFit="1" customWidth="1"/>
    <col min="6" max="6" width="8.5" bestFit="1" customWidth="1"/>
    <col min="7" max="7" width="9.1640625" bestFit="1" customWidth="1"/>
    <col min="8" max="8" width="8.6640625" bestFit="1" customWidth="1"/>
    <col min="9" max="9" width="13.83203125" bestFit="1" customWidth="1"/>
    <col min="10" max="10" width="11.5" bestFit="1" customWidth="1"/>
    <col min="11" max="11" width="16.6640625" bestFit="1" customWidth="1"/>
    <col min="12" max="12" width="12.1640625" bestFit="1" customWidth="1"/>
    <col min="13" max="13" width="16.33203125" bestFit="1" customWidth="1"/>
    <col min="14" max="14" width="9.1640625" bestFit="1" customWidth="1"/>
    <col min="15" max="15" width="12.5" bestFit="1" customWidth="1"/>
    <col min="16" max="16" width="9" bestFit="1" customWidth="1"/>
    <col min="17" max="17" width="8.6640625" bestFit="1" customWidth="1"/>
    <col min="18" max="18" width="12" bestFit="1" customWidth="1"/>
    <col min="19" max="19" width="17.1640625" bestFit="1" customWidth="1"/>
    <col min="20" max="20" width="9.33203125" bestFit="1" customWidth="1"/>
    <col min="21" max="21" width="12.6640625" bestFit="1" customWidth="1"/>
    <col min="22" max="22" width="9.1640625" bestFit="1" customWidth="1"/>
    <col min="23" max="23" width="8.83203125" bestFit="1" customWidth="1"/>
    <col min="24" max="24" width="12.1640625" bestFit="1" customWidth="1"/>
    <col min="25" max="25" width="17.33203125" bestFit="1" customWidth="1"/>
    <col min="26" max="26" width="6" bestFit="1" customWidth="1"/>
  </cols>
  <sheetData>
    <row r="1" spans="1:26">
      <c r="B1" t="s">
        <v>580</v>
      </c>
      <c r="C1" t="s">
        <v>581</v>
      </c>
    </row>
    <row r="2" spans="1:26">
      <c r="A2" t="s">
        <v>571</v>
      </c>
      <c r="B2">
        <v>5</v>
      </c>
      <c r="C2">
        <f>B2/PlayerInfo!B2</f>
        <v>5</v>
      </c>
      <c r="E2" s="11"/>
    </row>
    <row r="3" spans="1:26">
      <c r="A3" t="s">
        <v>639</v>
      </c>
      <c r="B3">
        <f>B2/1.6</f>
        <v>3.125</v>
      </c>
      <c r="C3">
        <f>B2/(PlayerInfo!B2+PlayerInfo!B9)</f>
        <v>3.125</v>
      </c>
      <c r="E3" s="11"/>
    </row>
    <row r="4" spans="1:26">
      <c r="A4" t="s">
        <v>562</v>
      </c>
      <c r="B4" s="13">
        <v>0.01</v>
      </c>
      <c r="C4" s="13">
        <f>MIN(B4*PlayerInfo!B3,1)</f>
        <v>0.02</v>
      </c>
    </row>
    <row r="5" spans="1:26">
      <c r="A5" t="s">
        <v>563</v>
      </c>
      <c r="B5" s="13">
        <v>5.0000000000000001E-3</v>
      </c>
      <c r="C5" s="13">
        <f>MIN(B5*PlayerInfo!B4,1)</f>
        <v>0.01</v>
      </c>
    </row>
    <row r="6" spans="1:26">
      <c r="A6" t="s">
        <v>572</v>
      </c>
      <c r="B6" s="13">
        <v>2.5000000000000001E-2</v>
      </c>
      <c r="C6" s="13">
        <f>MIN(B6*PlayerInfo!B4,1)</f>
        <v>0.05</v>
      </c>
    </row>
    <row r="7" spans="1:26">
      <c r="A7" t="s">
        <v>579</v>
      </c>
      <c r="B7" s="15">
        <f>(1*(1-B4)*(1-B5))</f>
        <v>0.98504999999999998</v>
      </c>
      <c r="C7" s="15">
        <f>(1*(1-C4)*(1-C5))</f>
        <v>0.97019999999999995</v>
      </c>
    </row>
    <row r="8" spans="1:26">
      <c r="A8" t="s">
        <v>582</v>
      </c>
      <c r="B8" s="15">
        <f>(1*(1-B4)*(1-B6))</f>
        <v>0.96524999999999994</v>
      </c>
      <c r="C8" s="15">
        <f>(1*(1-C4)*(1-C6))</f>
        <v>0.93099999999999994</v>
      </c>
    </row>
    <row r="9" spans="1:26">
      <c r="A9" t="s">
        <v>597</v>
      </c>
      <c r="B9">
        <f>PlayerInfo!$B$8/B2</f>
        <v>720</v>
      </c>
      <c r="C9">
        <f>PlayerInfo!$B$8/C2</f>
        <v>720</v>
      </c>
    </row>
    <row r="10" spans="1:26">
      <c r="A10" t="s">
        <v>638</v>
      </c>
      <c r="B10">
        <f>PlayerInfo!$B$8/B3</f>
        <v>1152</v>
      </c>
      <c r="C10">
        <f>PlayerInfo!$B$8/C3</f>
        <v>1152</v>
      </c>
    </row>
    <row r="12" spans="1:26">
      <c r="A12" t="s">
        <v>568</v>
      </c>
      <c r="B12" t="s">
        <v>569</v>
      </c>
      <c r="C12" t="s">
        <v>573</v>
      </c>
      <c r="D12" t="s">
        <v>575</v>
      </c>
      <c r="E12" t="s">
        <v>574</v>
      </c>
      <c r="F12" t="s">
        <v>570</v>
      </c>
      <c r="G12" t="s">
        <v>562</v>
      </c>
      <c r="H12" t="s">
        <v>563</v>
      </c>
      <c r="I12" t="s">
        <v>572</v>
      </c>
      <c r="J12" t="s">
        <v>579</v>
      </c>
      <c r="K12" t="s">
        <v>582</v>
      </c>
      <c r="L12" t="s">
        <v>583</v>
      </c>
      <c r="M12" t="s">
        <v>584</v>
      </c>
      <c r="N12" t="s">
        <v>673</v>
      </c>
      <c r="O12" t="s">
        <v>676</v>
      </c>
      <c r="P12" t="s">
        <v>677</v>
      </c>
      <c r="Q12" t="s">
        <v>678</v>
      </c>
      <c r="R12" t="s">
        <v>679</v>
      </c>
      <c r="S12" t="s">
        <v>680</v>
      </c>
      <c r="T12" t="s">
        <v>681</v>
      </c>
      <c r="U12" t="s">
        <v>682</v>
      </c>
      <c r="V12" t="s">
        <v>683</v>
      </c>
      <c r="W12" t="s">
        <v>684</v>
      </c>
      <c r="X12" t="s">
        <v>685</v>
      </c>
      <c r="Y12" t="s">
        <v>690</v>
      </c>
      <c r="Z12" t="s">
        <v>585</v>
      </c>
    </row>
    <row r="13" spans="1:26">
      <c r="A13" s="4" t="s">
        <v>398</v>
      </c>
      <c r="B13" s="8">
        <f>EnemyInfoCasual!E439</f>
        <v>30000</v>
      </c>
      <c r="C13" s="8">
        <f>(B13+(IF(EnemyInfoCasual!I439=1,PlayerInfo!$B$5,0)))*(PlayerInfo!$B$1)*(EnemyInfoCasual!L439+1)</f>
        <v>53999.999999999993</v>
      </c>
      <c r="D13" s="8">
        <f>(B13+(IF(EnemyInfoCasual!I439=1,PlayerInfo!$B$5,0))+PlayerInfo!$B$6)*(PlayerInfo!$B$1)*(EnemyInfoCasual!L439+1)*EnemyInfoCasual!H439</f>
        <v>53999.999999999993</v>
      </c>
      <c r="E13" s="8">
        <f>(B13+(IF(EnemyInfoCasual!I439=1,PlayerInfo!$B$5,0))+PlayerInfo!$B$6+PlayerInfo!$B$7)*(PlayerInfo!$B$1)*(EnemyInfoCasual!L439+1)*1.2*EnemyInfoCasual!H439</f>
        <v>64799.999999999985</v>
      </c>
      <c r="F13" s="13">
        <f>1-F14</f>
        <v>0.98</v>
      </c>
      <c r="G13" s="13">
        <f>MIN((($B$4+(IF(EnemyInfoCasual!$C439=1,0.05,0))-($B$4*(IF(EnemyInfoCasual!$C439=1,0.05,0))))*PlayerInfo!$B$3)*EnemyInfoCasual!H439,1)</f>
        <v>0.11900000000000001</v>
      </c>
      <c r="H13" s="13">
        <f>MIN((($B$5+(IF(EnemyInfoCasual!$C439=1,0.005,0))-($B$5*(IF(EnemyInfoCasual!$C439=1,0.005,0))))*PlayerInfo!$B$4)*EnemyInfoCasual!H439,1)</f>
        <v>1.9949999999999999E-2</v>
      </c>
      <c r="I13" s="13">
        <f>MIN((($B$6+(IF(EnemyInfoCasual!$C439=1,0.005,0))-($B$6*(IF(EnemyInfoCasual!$C439=1,0.005,0))))*PlayerInfo!$B$4)*EnemyInfoCasual!H439,1)</f>
        <v>5.9750000000000004E-2</v>
      </c>
      <c r="J13" s="13">
        <f>(1*(1-G13)*(1-H13))</f>
        <v>0.86342405</v>
      </c>
      <c r="K13" s="14">
        <f>(1*(1-G13)*(1-I13))</f>
        <v>0.82836025000000002</v>
      </c>
      <c r="L13" s="8">
        <f>(J13*C13)+(G13*D13)+(H13*E13)</f>
        <v>54343.658699999993</v>
      </c>
      <c r="M13" s="8">
        <f>((K13*C13)+(G13*D13)+(I13*E13))*1.3</f>
        <v>71538.029549999992</v>
      </c>
      <c r="N13" s="16">
        <f>EnemyInfoCasual!F439</f>
        <v>10000</v>
      </c>
      <c r="O13" s="16">
        <f>N13*PlayerInfo!$B$10</f>
        <v>10000</v>
      </c>
      <c r="P13" s="16">
        <f>N13*PlayerInfo!$B$10*1.2*EnemyInfoCasual!H439</f>
        <v>12000</v>
      </c>
      <c r="Q13" s="16">
        <f>N13*PlayerInfo!$B$10*1.2*1.5*EnemyInfoCasual!H439</f>
        <v>18000</v>
      </c>
      <c r="R13" s="16">
        <f>(J13*O13)+(G13*P13)+(H13*Q13)</f>
        <v>10421.3405</v>
      </c>
      <c r="S13" s="16">
        <f>((K13*O13)+(G13*P13)+(I13*Q13))*1.6</f>
        <v>17259.364000000001</v>
      </c>
      <c r="T13" s="16">
        <f>EnemyInfoCasual!G439</f>
        <v>10000</v>
      </c>
      <c r="U13" s="16">
        <f>T13*PlayerInfo!$B$11</f>
        <v>10000</v>
      </c>
      <c r="V13" s="16">
        <f>T13*PlayerInfo!$B$11*1.2*EnemyInfoCasual!H439</f>
        <v>12000</v>
      </c>
      <c r="W13" s="16">
        <f>T13*PlayerInfo!$B$11*1.2*1.5*EnemyInfoCasual!H439</f>
        <v>18000</v>
      </c>
      <c r="X13" s="16">
        <f>(J13*U13)+(G13*V13)+(H13*W13)</f>
        <v>10421.3405</v>
      </c>
      <c r="Y13" s="16">
        <f>((K13*U13)+(G13*V13)+(I13*W13))*1.6</f>
        <v>17259.364000000001</v>
      </c>
    </row>
    <row r="14" spans="1:26">
      <c r="A14" s="4" t="s">
        <v>428</v>
      </c>
      <c r="B14" s="8">
        <f>EnemyInfoCasual!E440</f>
        <v>1000000</v>
      </c>
      <c r="C14" s="8">
        <f>(B14+(IF(EnemyInfoCasual!I440=1,PlayerInfo!$B$5,0)))*(PlayerInfo!$B$1)*(EnemyInfoCasual!L440+1)</f>
        <v>1620000</v>
      </c>
      <c r="D14" s="8">
        <f>(B14+(IF(EnemyInfoCasual!I440=1,PlayerInfo!$B$5,0))+PlayerInfo!$B$6)*(PlayerInfo!$B$1)*(EnemyInfoCasual!L440+1)*EnemyInfoCasual!H440</f>
        <v>1620000</v>
      </c>
      <c r="E14" s="8">
        <f>(B14+(IF(EnemyInfoCasual!I440=1,PlayerInfo!$B$5,0))+PlayerInfo!$B$6+PlayerInfo!$B$7)*(PlayerInfo!$B$1)*(EnemyInfoCasual!L440+1)*1.2*EnemyInfoCasual!H440</f>
        <v>1944000</v>
      </c>
      <c r="F14" s="13">
        <v>0.02</v>
      </c>
      <c r="G14" s="13">
        <f>MIN((($B$4+(IF(EnemyInfoCasual!$C440=1,0.05,0))-($B$4*(IF(EnemyInfoCasual!$C440=1,0.05,0))))*PlayerInfo!$B$3)*EnemyInfoCasual!H440,1)</f>
        <v>0.11900000000000001</v>
      </c>
      <c r="H14" s="13">
        <f>MIN((($B$5+(IF(EnemyInfoCasual!$C440=1,0.005,0))-($B$5*(IF(EnemyInfoCasual!$C440=1,0.005,0))))*PlayerInfo!$B$4)*EnemyInfoCasual!H440,1)</f>
        <v>1.9949999999999999E-2</v>
      </c>
      <c r="I14" s="13">
        <f>MIN((($B$6+(IF(EnemyInfoCasual!$C440=1,0.005,0))-($B$6*(IF(EnemyInfoCasual!$C440=1,0.005,0))))*PlayerInfo!$B$4)*EnemyInfoCasual!H440,1)</f>
        <v>5.9750000000000004E-2</v>
      </c>
      <c r="J14" s="13">
        <f>(1*(1-G14)*(1-H14))</f>
        <v>0.86342405</v>
      </c>
      <c r="K14" s="14">
        <f>(1*(1-G14)*(1-I14))</f>
        <v>0.82836025000000002</v>
      </c>
      <c r="L14" s="8">
        <f>(J14*C14)+(G14*D14)+(H14*E14)</f>
        <v>1630309.7609999999</v>
      </c>
      <c r="M14" s="8">
        <f>((K14*C14)+(G14*D14)+(I14*E14))*1.3</f>
        <v>2146140.8865</v>
      </c>
      <c r="N14" s="16">
        <f>EnemyInfoCasual!F440</f>
        <v>200000</v>
      </c>
      <c r="O14" s="16">
        <f>N14*PlayerInfo!$B$10</f>
        <v>200000</v>
      </c>
      <c r="P14" s="16">
        <f>N14*PlayerInfo!$B$10*1.2*EnemyInfoCasual!H440</f>
        <v>240000</v>
      </c>
      <c r="Q14" s="16">
        <f>N14*PlayerInfo!$B$10*1.2*1.5*EnemyInfoCasual!H440</f>
        <v>360000</v>
      </c>
      <c r="R14" s="16">
        <f>(J14*O14)+(G14*P14)+(H14*Q14)</f>
        <v>208426.81</v>
      </c>
      <c r="S14" s="16">
        <f>((K14*O14)+(G14*P14)+(I14*Q14))*1.6</f>
        <v>345187.28</v>
      </c>
      <c r="T14" s="16">
        <f>EnemyInfoCasual!G440</f>
        <v>200000</v>
      </c>
      <c r="U14" s="16">
        <f>T14*PlayerInfo!$B$11</f>
        <v>200000</v>
      </c>
      <c r="V14" s="16">
        <f>T14*PlayerInfo!$B$11*1.2*EnemyInfoCasual!H440</f>
        <v>240000</v>
      </c>
      <c r="W14" s="16">
        <f>T14*PlayerInfo!$B$11*1.2*1.5*EnemyInfoCasual!H440</f>
        <v>360000</v>
      </c>
      <c r="X14" s="16">
        <f>(J14*U14)+(G14*V14)+(H14*W14)</f>
        <v>208426.81</v>
      </c>
      <c r="Y14" s="16">
        <f>((K14*U14)+(G14*V14)+(I14*W14))*1.6</f>
        <v>345187.28</v>
      </c>
    </row>
    <row r="15" spans="1:26">
      <c r="F15" s="13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</row>
    <row r="16" spans="1:26"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</row>
    <row r="17" spans="1:25">
      <c r="A17" t="s">
        <v>686</v>
      </c>
      <c r="B17" t="s">
        <v>10</v>
      </c>
      <c r="C17" t="s">
        <v>671</v>
      </c>
      <c r="D17" t="s">
        <v>672</v>
      </c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</row>
    <row r="18" spans="1:25">
      <c r="A18" t="s">
        <v>598</v>
      </c>
      <c r="B18" s="17">
        <f>SUMPRODUCT(F$13:F14,L$13:L14)</f>
        <v>85862.980745999987</v>
      </c>
      <c r="C18" s="17">
        <f>SUMPRODUCT($F$13:$F14,R$13:R14)</f>
        <v>14381.44989</v>
      </c>
      <c r="D18" s="17">
        <f>SUMPRODUCT($F$13:$F14,X$13:X14)</f>
        <v>14381.44989</v>
      </c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</row>
    <row r="19" spans="1:25">
      <c r="A19" t="s">
        <v>599</v>
      </c>
      <c r="B19" s="17">
        <f>B18*1.25</f>
        <v>107328.72593249998</v>
      </c>
      <c r="C19" s="17">
        <f>C18*1.25</f>
        <v>17976.812362500001</v>
      </c>
      <c r="D19" s="17">
        <f>D18*1.5</f>
        <v>21572.174834999998</v>
      </c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</row>
    <row r="20" spans="1:25">
      <c r="A20" t="s">
        <v>600</v>
      </c>
      <c r="B20" s="17">
        <f>SUMPRODUCT(F$13:F14,M$13:M14)</f>
        <v>113030.08668899999</v>
      </c>
      <c r="C20" s="17">
        <f>SUMPRODUCT($F$13:$F14,S$13:S14)</f>
        <v>23817.922320000001</v>
      </c>
      <c r="D20" s="17">
        <f>SUMPRODUCT($F$13:$F14,Y$13:Y14)</f>
        <v>23817.922320000001</v>
      </c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</row>
    <row r="21" spans="1:25">
      <c r="A21" s="12" t="s">
        <v>601</v>
      </c>
      <c r="B21" s="17">
        <f>B20*1.25</f>
        <v>141287.60836124999</v>
      </c>
      <c r="C21" s="17">
        <f>C20*1.25</f>
        <v>29772.402900000001</v>
      </c>
      <c r="D21" s="17">
        <f>D20*1.5</f>
        <v>35726.883480000004</v>
      </c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</row>
    <row r="22" spans="1:25">
      <c r="A22" s="12"/>
      <c r="B22" s="17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</row>
    <row r="23" spans="1:25">
      <c r="A23" s="12" t="s">
        <v>687</v>
      </c>
      <c r="B23" s="17" t="s">
        <v>10</v>
      </c>
      <c r="C23" t="s">
        <v>671</v>
      </c>
      <c r="D23" t="s">
        <v>672</v>
      </c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</row>
    <row r="24" spans="1:25">
      <c r="A24" t="s">
        <v>598</v>
      </c>
      <c r="B24" s="17">
        <f>B18*$C$9</f>
        <v>61821346.137119994</v>
      </c>
      <c r="C24" s="17">
        <f t="shared" ref="C24:D27" si="0">C18*$C$9</f>
        <v>10354643.9208</v>
      </c>
      <c r="D24" s="17">
        <f t="shared" si="0"/>
        <v>10354643.9208</v>
      </c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</row>
    <row r="25" spans="1:25">
      <c r="A25" t="s">
        <v>599</v>
      </c>
      <c r="B25" s="17">
        <f>B19*$C$9</f>
        <v>77276682.671399981</v>
      </c>
      <c r="C25" s="17">
        <f t="shared" si="0"/>
        <v>12943304.901000001</v>
      </c>
      <c r="D25" s="17">
        <f t="shared" si="0"/>
        <v>15531965.881199999</v>
      </c>
      <c r="N25" s="16"/>
      <c r="O25" s="16"/>
      <c r="P25" s="16"/>
      <c r="Q25" s="16"/>
      <c r="R25" s="16"/>
      <c r="S25" s="16"/>
      <c r="T25" s="16"/>
      <c r="U25" s="16"/>
      <c r="V25" s="16"/>
      <c r="W25" s="16"/>
      <c r="X25" s="16"/>
      <c r="Y25" s="16"/>
    </row>
    <row r="26" spans="1:25">
      <c r="A26" t="s">
        <v>600</v>
      </c>
      <c r="B26" s="17">
        <f>B20*$C$10</f>
        <v>130210659.86572799</v>
      </c>
      <c r="C26" s="17">
        <f t="shared" si="0"/>
        <v>17148904.0704</v>
      </c>
      <c r="D26" s="17">
        <f t="shared" si="0"/>
        <v>17148904.0704</v>
      </c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6"/>
    </row>
    <row r="27" spans="1:25">
      <c r="A27" s="12" t="s">
        <v>601</v>
      </c>
      <c r="B27" s="17">
        <f>B21*$C$10</f>
        <v>162763324.83216</v>
      </c>
      <c r="C27" s="17">
        <f t="shared" si="0"/>
        <v>21436130.088</v>
      </c>
      <c r="D27" s="17">
        <f t="shared" si="0"/>
        <v>25723356.105600003</v>
      </c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</row>
    <row r="28" spans="1:25">
      <c r="A28" s="12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</row>
    <row r="29" spans="1:25">
      <c r="A29" s="4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</row>
    <row r="30" spans="1:25"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</row>
    <row r="31" spans="1:25"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</row>
    <row r="32" spans="1:25"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</row>
    <row r="33" spans="14:25"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</row>
    <row r="34" spans="14:25"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</row>
    <row r="35" spans="14:25"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</row>
    <row r="36" spans="14:25"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</row>
    <row r="37" spans="14:25"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</row>
    <row r="38" spans="14:25"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8"/>
  <sheetViews>
    <sheetView workbookViewId="0">
      <pane xSplit="1" topLeftCell="B1" activePane="topRight" state="frozen"/>
      <selection pane="topRight" activeCell="A17" sqref="A17:D27"/>
    </sheetView>
  </sheetViews>
  <sheetFormatPr baseColWidth="10" defaultRowHeight="15" x14ac:dyDescent="0"/>
  <cols>
    <col min="1" max="1" width="20.6640625" bestFit="1" customWidth="1"/>
    <col min="2" max="4" width="12.83203125" bestFit="1" customWidth="1"/>
    <col min="5" max="5" width="8" bestFit="1" customWidth="1"/>
    <col min="6" max="6" width="8.5" bestFit="1" customWidth="1"/>
    <col min="7" max="7" width="9.33203125" bestFit="1" customWidth="1"/>
    <col min="8" max="8" width="8.6640625" bestFit="1" customWidth="1"/>
    <col min="9" max="9" width="13.83203125" bestFit="1" customWidth="1"/>
    <col min="10" max="10" width="11.5" bestFit="1" customWidth="1"/>
    <col min="11" max="11" width="16.6640625" bestFit="1" customWidth="1"/>
    <col min="12" max="12" width="11.1640625" bestFit="1" customWidth="1"/>
    <col min="13" max="13" width="16.33203125" bestFit="1" customWidth="1"/>
    <col min="14" max="14" width="9.1640625" bestFit="1" customWidth="1"/>
    <col min="15" max="15" width="12.5" bestFit="1" customWidth="1"/>
    <col min="16" max="16" width="9" bestFit="1" customWidth="1"/>
    <col min="17" max="17" width="8.6640625" bestFit="1" customWidth="1"/>
    <col min="18" max="18" width="12" bestFit="1" customWidth="1"/>
    <col min="19" max="19" width="17.1640625" bestFit="1" customWidth="1"/>
    <col min="20" max="20" width="9.33203125" bestFit="1" customWidth="1"/>
    <col min="21" max="21" width="12.6640625" bestFit="1" customWidth="1"/>
    <col min="22" max="22" width="9.1640625" bestFit="1" customWidth="1"/>
    <col min="23" max="23" width="8.83203125" bestFit="1" customWidth="1"/>
    <col min="24" max="24" width="12.1640625" bestFit="1" customWidth="1"/>
    <col min="25" max="25" width="17.33203125" bestFit="1" customWidth="1"/>
    <col min="26" max="26" width="6" bestFit="1" customWidth="1"/>
  </cols>
  <sheetData>
    <row r="1" spans="1:26">
      <c r="B1" t="s">
        <v>580</v>
      </c>
      <c r="C1" t="s">
        <v>581</v>
      </c>
    </row>
    <row r="2" spans="1:26">
      <c r="A2" t="s">
        <v>571</v>
      </c>
      <c r="B2">
        <v>10</v>
      </c>
      <c r="C2">
        <f>B2/PlayerInfo!B2</f>
        <v>10</v>
      </c>
      <c r="E2" s="11"/>
    </row>
    <row r="3" spans="1:26">
      <c r="A3" t="s">
        <v>639</v>
      </c>
      <c r="B3">
        <f>B2/1.6</f>
        <v>6.25</v>
      </c>
      <c r="C3">
        <f>B2/(PlayerInfo!B2+PlayerInfo!B9)</f>
        <v>6.25</v>
      </c>
      <c r="E3" s="11"/>
    </row>
    <row r="4" spans="1:26">
      <c r="A4" t="s">
        <v>562</v>
      </c>
      <c r="B4" s="13">
        <v>1</v>
      </c>
      <c r="C4" s="13">
        <f>MIN(B4*PlayerInfo!B3,1)</f>
        <v>1</v>
      </c>
    </row>
    <row r="5" spans="1:26">
      <c r="A5" t="s">
        <v>563</v>
      </c>
      <c r="B5" s="13">
        <v>0</v>
      </c>
      <c r="C5" s="13">
        <f>MIN(B5*PlayerInfo!B4,1)</f>
        <v>0</v>
      </c>
    </row>
    <row r="6" spans="1:26">
      <c r="A6" t="s">
        <v>572</v>
      </c>
      <c r="B6" s="13">
        <v>1</v>
      </c>
      <c r="C6" s="13">
        <f>MIN(B6*PlayerInfo!B4,1)</f>
        <v>1</v>
      </c>
    </row>
    <row r="7" spans="1:26">
      <c r="A7" t="s">
        <v>579</v>
      </c>
      <c r="B7" s="15">
        <f>(1*(1-B4)*(1-B5))</f>
        <v>0</v>
      </c>
      <c r="C7" s="15">
        <f>(1*(1-C4)*(1-C5))</f>
        <v>0</v>
      </c>
    </row>
    <row r="8" spans="1:26">
      <c r="A8" t="s">
        <v>582</v>
      </c>
      <c r="B8" s="15">
        <f>(1*(1-B4)*(1-B6))</f>
        <v>0</v>
      </c>
      <c r="C8" s="15">
        <f>(1*(1-C4)*(1-C6))</f>
        <v>0</v>
      </c>
    </row>
    <row r="9" spans="1:26">
      <c r="A9" t="s">
        <v>597</v>
      </c>
      <c r="B9">
        <f>PlayerInfo!$B$8/B2</f>
        <v>360</v>
      </c>
      <c r="C9">
        <f>PlayerInfo!$B$8/C2</f>
        <v>360</v>
      </c>
    </row>
    <row r="10" spans="1:26">
      <c r="A10" t="s">
        <v>638</v>
      </c>
      <c r="B10">
        <f>PlayerInfo!$B$8/B3</f>
        <v>576</v>
      </c>
      <c r="C10">
        <f>PlayerInfo!$B$8/C3</f>
        <v>576</v>
      </c>
    </row>
    <row r="12" spans="1:26">
      <c r="A12" t="s">
        <v>568</v>
      </c>
      <c r="B12" t="s">
        <v>569</v>
      </c>
      <c r="C12" t="s">
        <v>573</v>
      </c>
      <c r="D12" t="s">
        <v>575</v>
      </c>
      <c r="E12" t="s">
        <v>574</v>
      </c>
      <c r="F12" t="s">
        <v>570</v>
      </c>
      <c r="G12" t="s">
        <v>562</v>
      </c>
      <c r="H12" t="s">
        <v>563</v>
      </c>
      <c r="I12" t="s">
        <v>572</v>
      </c>
      <c r="J12" t="s">
        <v>579</v>
      </c>
      <c r="K12" t="s">
        <v>582</v>
      </c>
      <c r="L12" t="s">
        <v>583</v>
      </c>
      <c r="M12" t="s">
        <v>584</v>
      </c>
      <c r="N12" t="s">
        <v>673</v>
      </c>
      <c r="O12" t="s">
        <v>676</v>
      </c>
      <c r="P12" t="s">
        <v>677</v>
      </c>
      <c r="Q12" t="s">
        <v>678</v>
      </c>
      <c r="R12" t="s">
        <v>679</v>
      </c>
      <c r="S12" t="s">
        <v>680</v>
      </c>
      <c r="T12" t="s">
        <v>681</v>
      </c>
      <c r="U12" t="s">
        <v>682</v>
      </c>
      <c r="V12" t="s">
        <v>683</v>
      </c>
      <c r="W12" t="s">
        <v>684</v>
      </c>
      <c r="X12" t="s">
        <v>685</v>
      </c>
      <c r="Y12" t="s">
        <v>690</v>
      </c>
      <c r="Z12" t="s">
        <v>585</v>
      </c>
    </row>
    <row r="13" spans="1:26">
      <c r="A13" s="4" t="s">
        <v>129</v>
      </c>
      <c r="B13" s="8">
        <f>EnemyInfoCasual!E442</f>
        <v>5000</v>
      </c>
      <c r="C13" s="8">
        <f>(B13+(IF(EnemyInfoCasual!I442=1,PlayerInfo!$B$5,0)))*(PlayerInfo!$B$1)*(EnemyInfoCasual!L442+1)</f>
        <v>7200</v>
      </c>
      <c r="D13" s="8">
        <f>(B13+(IF(EnemyInfoCasual!I442=1,PlayerInfo!$B$5,0))+PlayerInfo!$B$6)*(PlayerInfo!$B$1)*(EnemyInfoCasual!L442+1)*EnemyInfoCasual!H442</f>
        <v>7200</v>
      </c>
      <c r="E13" s="8">
        <f>(B13+(IF(EnemyInfoCasual!I442=1,PlayerInfo!$B$5,0))+PlayerInfo!$B$6+PlayerInfo!$B$7)*(PlayerInfo!$B$1)*(EnemyInfoCasual!L442+1)*1.2*EnemyInfoCasual!H442</f>
        <v>8640</v>
      </c>
      <c r="F13" s="13">
        <v>0.5</v>
      </c>
      <c r="G13" s="13">
        <f>MIN((($B$4+(IF(EnemyInfoCasual!$C442=1,0.05,0))-($B$4*(IF(EnemyInfoCasual!$C442=1,0.05,0))))*PlayerInfo!$B$3)*EnemyInfoCasual!H442,1)</f>
        <v>1</v>
      </c>
      <c r="H13" s="13">
        <f>MIN((($B$5+(IF(EnemyInfoCasual!$C442=1,0.005,0))-($B$5*(IF(EnemyInfoCasual!$C442=1,0.005,0))))*PlayerInfo!$B$4)*EnemyInfoCasual!H442,1)</f>
        <v>0.01</v>
      </c>
      <c r="I13" s="13">
        <f>MIN((($B$6+(IF(EnemyInfoCasual!$C442=1,0.005,0))-($B$6*(IF(EnemyInfoCasual!$C442=1,0.005,0))))*PlayerInfo!$B$4)*EnemyInfoCasual!H442,1)</f>
        <v>1</v>
      </c>
      <c r="J13" s="13">
        <f>(1*(1-G13)*(1-H13))</f>
        <v>0</v>
      </c>
      <c r="K13" s="14">
        <f>(1*(1-G13)*(1-I13))</f>
        <v>0</v>
      </c>
      <c r="L13" s="8">
        <f>(J13*C13)+(G13*D13)+(H13*E13)</f>
        <v>7286.4</v>
      </c>
      <c r="M13" s="8">
        <f>((K13*C13)+(G13*D13)+(I13*E13))*1.3</f>
        <v>20592</v>
      </c>
      <c r="N13" s="16">
        <f>EnemyInfoCasual!F442</f>
        <v>5000</v>
      </c>
      <c r="O13" s="16">
        <f>N13*PlayerInfo!$B$10</f>
        <v>5000</v>
      </c>
      <c r="P13" s="16">
        <f>N13*PlayerInfo!$B$10*1.2*EnemyInfoCasual!H442</f>
        <v>6000</v>
      </c>
      <c r="Q13" s="16">
        <f>N13*PlayerInfo!$B$10*1.2*1.5*EnemyInfoCasual!H442</f>
        <v>9000</v>
      </c>
      <c r="R13" s="16">
        <f>(J13*O13)+(G13*P13)+(H13*Q13)</f>
        <v>6090</v>
      </c>
      <c r="S13" s="16">
        <f>((K13*O13)+(G13*P13)+(I13*Q13))*1.6</f>
        <v>24000</v>
      </c>
      <c r="T13" s="16">
        <f>EnemyInfoCasual!G442</f>
        <v>5000</v>
      </c>
      <c r="U13" s="16">
        <f>T13*PlayerInfo!$B$11</f>
        <v>5000</v>
      </c>
      <c r="V13" s="16">
        <f>T13*PlayerInfo!$B$11*1.2*EnemyInfoCasual!H442</f>
        <v>6000</v>
      </c>
      <c r="W13" s="16">
        <f>T13*PlayerInfo!$B$11*1.2*1.5*EnemyInfoCasual!H442</f>
        <v>9000</v>
      </c>
      <c r="X13" s="16">
        <f>(J13*U13)+(G13*V13)+(H13*W13)</f>
        <v>6090</v>
      </c>
      <c r="Y13" s="16">
        <f>((K13*U13)+(G13*V13)+(I13*W13))*1.6</f>
        <v>24000</v>
      </c>
    </row>
    <row r="14" spans="1:26">
      <c r="A14" s="4" t="s">
        <v>130</v>
      </c>
      <c r="B14" s="8">
        <f>EnemyInfoCasual!E443</f>
        <v>5000</v>
      </c>
      <c r="C14" s="8">
        <f>(B14+(IF(EnemyInfoCasual!I443=1,PlayerInfo!$B$5,0)))*(PlayerInfo!$B$1)*(EnemyInfoCasual!L443+1)</f>
        <v>7200</v>
      </c>
      <c r="D14" s="8">
        <f>(B14+(IF(EnemyInfoCasual!I443=1,PlayerInfo!$B$5,0))+PlayerInfo!$B$6)*(PlayerInfo!$B$1)*(EnemyInfoCasual!L443+1)*EnemyInfoCasual!H443</f>
        <v>7200</v>
      </c>
      <c r="E14" s="8">
        <f>(B14+(IF(EnemyInfoCasual!I443=1,PlayerInfo!$B$5,0))+PlayerInfo!$B$6+PlayerInfo!$B$7)*(PlayerInfo!$B$1)*(EnemyInfoCasual!L443+1)*1.2*EnemyInfoCasual!H443</f>
        <v>8640</v>
      </c>
      <c r="F14" s="13">
        <v>0.5</v>
      </c>
      <c r="G14" s="13">
        <f>MIN((($B$4+(IF(EnemyInfoCasual!$C443=1,0.05,0))-($B$4*(IF(EnemyInfoCasual!$C443=1,0.05,0))))*PlayerInfo!$B$3)*EnemyInfoCasual!H443,1)</f>
        <v>1</v>
      </c>
      <c r="H14" s="13">
        <f>MIN((($B$5+(IF(EnemyInfoCasual!$C443=1,0.005,0))-($B$5*(IF(EnemyInfoCasual!$C443=1,0.005,0))))*PlayerInfo!$B$4)*EnemyInfoCasual!H443,1)</f>
        <v>0.01</v>
      </c>
      <c r="I14" s="13">
        <f>MIN((($B$6+(IF(EnemyInfoCasual!$C443=1,0.005,0))-($B$6*(IF(EnemyInfoCasual!$C443=1,0.005,0))))*PlayerInfo!$B$4)*EnemyInfoCasual!H443,1)</f>
        <v>1</v>
      </c>
      <c r="J14" s="13">
        <f>(1*(1-G14)*(1-H14))</f>
        <v>0</v>
      </c>
      <c r="K14" s="14">
        <f>(1*(1-G14)*(1-I14))</f>
        <v>0</v>
      </c>
      <c r="L14" s="8">
        <f>(J14*C14)+(G14*D14)+(H14*E14)</f>
        <v>7286.4</v>
      </c>
      <c r="M14" s="8">
        <f>((K14*C14)+(G14*D14)+(I14*E14))*1.3</f>
        <v>20592</v>
      </c>
      <c r="N14" s="16">
        <f>EnemyInfoCasual!F443</f>
        <v>5000</v>
      </c>
      <c r="O14" s="16">
        <f>N14*PlayerInfo!$B$10</f>
        <v>5000</v>
      </c>
      <c r="P14" s="16">
        <f>N14*PlayerInfo!$B$10*1.2*EnemyInfoCasual!H443</f>
        <v>6000</v>
      </c>
      <c r="Q14" s="16">
        <f>N14*PlayerInfo!$B$10*1.2*1.5*EnemyInfoCasual!H443</f>
        <v>9000</v>
      </c>
      <c r="R14" s="16">
        <f>(J14*O14)+(G14*P14)+(H14*Q14)</f>
        <v>6090</v>
      </c>
      <c r="S14" s="16">
        <f>((K14*O14)+(G14*P14)+(I14*Q14))*1.6</f>
        <v>24000</v>
      </c>
      <c r="T14" s="16">
        <f>EnemyInfoCasual!G443</f>
        <v>5000</v>
      </c>
      <c r="U14" s="16">
        <f>T14*PlayerInfo!$B$11</f>
        <v>5000</v>
      </c>
      <c r="V14" s="16">
        <f>T14*PlayerInfo!$B$11*1.2*EnemyInfoCasual!H443</f>
        <v>6000</v>
      </c>
      <c r="W14" s="16">
        <f>T14*PlayerInfo!$B$11*1.2*1.5*EnemyInfoCasual!H443</f>
        <v>9000</v>
      </c>
      <c r="X14" s="16">
        <f>(J14*U14)+(G14*V14)+(H14*W14)</f>
        <v>6090</v>
      </c>
      <c r="Y14" s="16">
        <f>((K14*U14)+(G14*V14)+(I14*W14))*1.6</f>
        <v>24000</v>
      </c>
    </row>
    <row r="15" spans="1:26">
      <c r="F15" s="13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</row>
    <row r="16" spans="1:26"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</row>
    <row r="17" spans="1:25">
      <c r="A17" t="s">
        <v>686</v>
      </c>
      <c r="B17" t="s">
        <v>10</v>
      </c>
      <c r="C17" t="s">
        <v>671</v>
      </c>
      <c r="D17" t="s">
        <v>672</v>
      </c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</row>
    <row r="18" spans="1:25">
      <c r="A18" t="s">
        <v>598</v>
      </c>
      <c r="B18" s="17">
        <f>SUMPRODUCT(F$13:F14,L$13:L14)</f>
        <v>7286.4</v>
      </c>
      <c r="C18" s="17">
        <f>SUMPRODUCT($F$13:$F14,R$13:R14)</f>
        <v>6090</v>
      </c>
      <c r="D18" s="17">
        <f>SUMPRODUCT($F$13:$F14,X$13:X14)</f>
        <v>6090</v>
      </c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</row>
    <row r="19" spans="1:25">
      <c r="A19" t="s">
        <v>599</v>
      </c>
      <c r="B19" s="17">
        <f>B18*1.25</f>
        <v>9108</v>
      </c>
      <c r="C19" s="17">
        <f>C18*1.25</f>
        <v>7612.5</v>
      </c>
      <c r="D19" s="17">
        <f>D18*1.5</f>
        <v>9135</v>
      </c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</row>
    <row r="20" spans="1:25">
      <c r="A20" t="s">
        <v>600</v>
      </c>
      <c r="B20" s="17">
        <f>SUMPRODUCT(F$13:F14,M$13:M14)</f>
        <v>20592</v>
      </c>
      <c r="C20" s="17">
        <f>SUMPRODUCT($F$13:$F14,S$13:S14)</f>
        <v>24000</v>
      </c>
      <c r="D20" s="17">
        <f>SUMPRODUCT($F$13:$F14,Y$13:Y14)</f>
        <v>24000</v>
      </c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</row>
    <row r="21" spans="1:25">
      <c r="A21" s="12" t="s">
        <v>601</v>
      </c>
      <c r="B21" s="17">
        <f>B20*1.25</f>
        <v>25740</v>
      </c>
      <c r="C21" s="17">
        <f>C20*1.25</f>
        <v>30000</v>
      </c>
      <c r="D21" s="17">
        <f>D20*1.5</f>
        <v>36000</v>
      </c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</row>
    <row r="22" spans="1:25">
      <c r="A22" s="12"/>
      <c r="B22" s="17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</row>
    <row r="23" spans="1:25">
      <c r="A23" s="12" t="s">
        <v>687</v>
      </c>
      <c r="B23" s="17" t="s">
        <v>10</v>
      </c>
      <c r="C23" t="s">
        <v>671</v>
      </c>
      <c r="D23" t="s">
        <v>672</v>
      </c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</row>
    <row r="24" spans="1:25">
      <c r="A24" t="s">
        <v>598</v>
      </c>
      <c r="B24" s="17">
        <f>B18*$C$9</f>
        <v>2623104</v>
      </c>
      <c r="C24" s="17">
        <f t="shared" ref="C24:D27" si="0">C18*$C$9</f>
        <v>2192400</v>
      </c>
      <c r="D24" s="17">
        <f t="shared" si="0"/>
        <v>2192400</v>
      </c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</row>
    <row r="25" spans="1:25">
      <c r="A25" t="s">
        <v>599</v>
      </c>
      <c r="B25" s="17">
        <f>B19*$C$9</f>
        <v>3278880</v>
      </c>
      <c r="C25" s="17">
        <f t="shared" si="0"/>
        <v>2740500</v>
      </c>
      <c r="D25" s="17">
        <f t="shared" si="0"/>
        <v>3288600</v>
      </c>
      <c r="N25" s="16"/>
      <c r="O25" s="16"/>
      <c r="P25" s="16"/>
      <c r="Q25" s="16"/>
      <c r="R25" s="16"/>
      <c r="S25" s="16"/>
      <c r="T25" s="16"/>
      <c r="U25" s="16"/>
      <c r="V25" s="16"/>
      <c r="W25" s="16"/>
      <c r="X25" s="16"/>
      <c r="Y25" s="16"/>
    </row>
    <row r="26" spans="1:25">
      <c r="A26" t="s">
        <v>600</v>
      </c>
      <c r="B26" s="17">
        <f>B20*$C$10</f>
        <v>11860992</v>
      </c>
      <c r="C26" s="17">
        <f t="shared" si="0"/>
        <v>8640000</v>
      </c>
      <c r="D26" s="17">
        <f t="shared" si="0"/>
        <v>8640000</v>
      </c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6"/>
    </row>
    <row r="27" spans="1:25">
      <c r="A27" s="12" t="s">
        <v>601</v>
      </c>
      <c r="B27" s="17">
        <f>B21*$C$10</f>
        <v>14826240</v>
      </c>
      <c r="C27" s="17">
        <f t="shared" si="0"/>
        <v>10800000</v>
      </c>
      <c r="D27" s="17">
        <f t="shared" si="0"/>
        <v>12960000</v>
      </c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</row>
    <row r="28" spans="1:25">
      <c r="A28" s="12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</row>
    <row r="29" spans="1:25">
      <c r="A29" s="4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</row>
    <row r="30" spans="1:25"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</row>
    <row r="31" spans="1:25"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</row>
    <row r="32" spans="1:25"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</row>
    <row r="33" spans="14:25"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</row>
    <row r="34" spans="14:25"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</row>
    <row r="35" spans="14:25"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</row>
    <row r="36" spans="14:25"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</row>
    <row r="37" spans="14:25"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</row>
    <row r="38" spans="14:25"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8"/>
  <sheetViews>
    <sheetView workbookViewId="0">
      <pane xSplit="1" topLeftCell="B1" activePane="topRight" state="frozen"/>
      <selection pane="topRight" activeCell="A23" sqref="A23:D33"/>
    </sheetView>
  </sheetViews>
  <sheetFormatPr baseColWidth="10" defaultRowHeight="15" x14ac:dyDescent="0"/>
  <cols>
    <col min="1" max="1" width="20.6640625" bestFit="1" customWidth="1"/>
    <col min="2" max="4" width="12.83203125" bestFit="1" customWidth="1"/>
    <col min="5" max="5" width="8.1640625" bestFit="1" customWidth="1"/>
    <col min="6" max="6" width="8.5" bestFit="1" customWidth="1"/>
    <col min="7" max="7" width="9.1640625" bestFit="1" customWidth="1"/>
    <col min="8" max="8" width="8.6640625" bestFit="1" customWidth="1"/>
    <col min="9" max="9" width="13.83203125" bestFit="1" customWidth="1"/>
    <col min="10" max="10" width="11.5" bestFit="1" customWidth="1"/>
    <col min="11" max="11" width="16.6640625" bestFit="1" customWidth="1"/>
    <col min="12" max="12" width="12.1640625" bestFit="1" customWidth="1"/>
    <col min="13" max="13" width="16.33203125" bestFit="1" customWidth="1"/>
    <col min="14" max="14" width="9.1640625" bestFit="1" customWidth="1"/>
    <col min="15" max="15" width="12.5" bestFit="1" customWidth="1"/>
    <col min="16" max="16" width="9" bestFit="1" customWidth="1"/>
    <col min="17" max="17" width="8.6640625" bestFit="1" customWidth="1"/>
    <col min="18" max="18" width="12.1640625" bestFit="1" customWidth="1"/>
    <col min="19" max="19" width="17.1640625" bestFit="1" customWidth="1"/>
    <col min="20" max="20" width="9.33203125" bestFit="1" customWidth="1"/>
    <col min="21" max="21" width="12.6640625" bestFit="1" customWidth="1"/>
    <col min="22" max="22" width="9.1640625" bestFit="1" customWidth="1"/>
    <col min="23" max="23" width="8.83203125" bestFit="1" customWidth="1"/>
    <col min="24" max="24" width="12.1640625" bestFit="1" customWidth="1"/>
    <col min="25" max="25" width="17.33203125" bestFit="1" customWidth="1"/>
    <col min="26" max="26" width="6" bestFit="1" customWidth="1"/>
  </cols>
  <sheetData>
    <row r="1" spans="1:26">
      <c r="B1" t="s">
        <v>580</v>
      </c>
      <c r="C1" t="s">
        <v>581</v>
      </c>
    </row>
    <row r="2" spans="1:26">
      <c r="A2" t="s">
        <v>571</v>
      </c>
      <c r="B2">
        <v>3.5</v>
      </c>
      <c r="C2">
        <f>B2/PlayerInfo!B2</f>
        <v>3.5</v>
      </c>
      <c r="E2" s="11"/>
    </row>
    <row r="3" spans="1:26">
      <c r="A3" t="s">
        <v>639</v>
      </c>
      <c r="B3">
        <f>B2/1.6</f>
        <v>2.1875</v>
      </c>
      <c r="C3">
        <f>B2/(PlayerInfo!B2+PlayerInfo!B9)</f>
        <v>2.1875</v>
      </c>
      <c r="E3" s="11"/>
    </row>
    <row r="4" spans="1:26">
      <c r="A4" t="s">
        <v>562</v>
      </c>
      <c r="B4" s="13">
        <v>2.5000000000000001E-2</v>
      </c>
      <c r="C4" s="13">
        <f>MIN(B4*PlayerInfo!B3,1)</f>
        <v>0.05</v>
      </c>
    </row>
    <row r="5" spans="1:26">
      <c r="A5" t="s">
        <v>563</v>
      </c>
      <c r="B5" s="13">
        <v>3.0000000000000001E-3</v>
      </c>
      <c r="C5" s="13">
        <f>MIN(B5*PlayerInfo!B4,1)</f>
        <v>6.0000000000000001E-3</v>
      </c>
    </row>
    <row r="6" spans="1:26">
      <c r="A6" t="s">
        <v>572</v>
      </c>
      <c r="B6" s="13">
        <v>1.4999999999999999E-2</v>
      </c>
      <c r="C6" s="13">
        <f>MIN(B6*PlayerInfo!B4,1)</f>
        <v>0.03</v>
      </c>
    </row>
    <row r="7" spans="1:26">
      <c r="A7" t="s">
        <v>579</v>
      </c>
      <c r="B7" s="15">
        <f>(1*(1-B4)*(1-B5))</f>
        <v>0.97207500000000002</v>
      </c>
      <c r="C7" s="15">
        <f>(1*(1-C4)*(1-C5))</f>
        <v>0.94429999999999992</v>
      </c>
    </row>
    <row r="8" spans="1:26">
      <c r="A8" t="s">
        <v>582</v>
      </c>
      <c r="B8" s="15">
        <f>(1*(1-B4)*(1-B6))</f>
        <v>0.96037499999999998</v>
      </c>
      <c r="C8" s="15">
        <f>(1*(1-C4)*(1-C6))</f>
        <v>0.92149999999999999</v>
      </c>
    </row>
    <row r="9" spans="1:26">
      <c r="A9" t="s">
        <v>597</v>
      </c>
      <c r="B9">
        <f>PlayerInfo!$B$8/B2</f>
        <v>1028.5714285714287</v>
      </c>
      <c r="C9">
        <f>PlayerInfo!$B$8/C2</f>
        <v>1028.5714285714287</v>
      </c>
    </row>
    <row r="10" spans="1:26">
      <c r="A10" t="s">
        <v>638</v>
      </c>
      <c r="B10">
        <f>PlayerInfo!$B$8/B3</f>
        <v>1645.7142857142858</v>
      </c>
      <c r="C10">
        <f>PlayerInfo!$B$8/C3</f>
        <v>1645.7142857142858</v>
      </c>
    </row>
    <row r="12" spans="1:26">
      <c r="A12" t="s">
        <v>568</v>
      </c>
      <c r="B12" t="s">
        <v>569</v>
      </c>
      <c r="C12" t="s">
        <v>573</v>
      </c>
      <c r="D12" t="s">
        <v>575</v>
      </c>
      <c r="E12" t="s">
        <v>574</v>
      </c>
      <c r="F12" t="s">
        <v>570</v>
      </c>
      <c r="G12" t="s">
        <v>562</v>
      </c>
      <c r="H12" t="s">
        <v>563</v>
      </c>
      <c r="I12" t="s">
        <v>572</v>
      </c>
      <c r="J12" t="s">
        <v>579</v>
      </c>
      <c r="K12" t="s">
        <v>582</v>
      </c>
      <c r="L12" t="s">
        <v>583</v>
      </c>
      <c r="M12" t="s">
        <v>584</v>
      </c>
      <c r="N12" t="s">
        <v>673</v>
      </c>
      <c r="O12" t="s">
        <v>676</v>
      </c>
      <c r="P12" t="s">
        <v>677</v>
      </c>
      <c r="Q12" t="s">
        <v>678</v>
      </c>
      <c r="R12" t="s">
        <v>679</v>
      </c>
      <c r="S12" t="s">
        <v>680</v>
      </c>
      <c r="T12" t="s">
        <v>681</v>
      </c>
      <c r="U12" t="s">
        <v>682</v>
      </c>
      <c r="V12" t="s">
        <v>683</v>
      </c>
      <c r="W12" t="s">
        <v>684</v>
      </c>
      <c r="X12" t="s">
        <v>685</v>
      </c>
      <c r="Y12" t="s">
        <v>690</v>
      </c>
      <c r="Z12" t="s">
        <v>585</v>
      </c>
    </row>
    <row r="13" spans="1:26">
      <c r="A13" s="4" t="s">
        <v>281</v>
      </c>
      <c r="B13" s="8">
        <f>EnemyInfoCasual!E449</f>
        <v>8640</v>
      </c>
      <c r="C13" s="8">
        <f>(B13+(IF(EnemyInfoCasual!I449=1,PlayerInfo!$B$5,0)))*(PlayerInfo!$B$1)*(EnemyInfoCasual!L449+1)</f>
        <v>15551.999999999998</v>
      </c>
      <c r="D13" s="8">
        <f>(B13+(IF(EnemyInfoCasual!I449=1,PlayerInfo!$B$5,0))+PlayerInfo!$B$6)*(PlayerInfo!$B$1)*(EnemyInfoCasual!L449+1)*EnemyInfoCasual!H449</f>
        <v>15551.999999999998</v>
      </c>
      <c r="E13" s="8">
        <f>(B13+(IF(EnemyInfoCasual!I449=1,PlayerInfo!$B$5,0))+PlayerInfo!$B$6+PlayerInfo!$B$7)*(PlayerInfo!$B$1)*(EnemyInfoCasual!L449+1)*1.2*EnemyInfoCasual!H449</f>
        <v>18662.399999999998</v>
      </c>
      <c r="F13" s="13">
        <f>1/8</f>
        <v>0.125</v>
      </c>
      <c r="G13" s="13">
        <f>MIN((($B$4+(IF(EnemyInfoCasual!$C449=1,0.05,0))-($B$4*(IF(EnemyInfoCasual!$C449=1,0.05,0))))*PlayerInfo!$B$3)*EnemyInfoCasual!H449,1)</f>
        <v>0.14750000000000002</v>
      </c>
      <c r="H13" s="13">
        <f>MIN((($B$5+(IF(EnemyInfoCasual!$C449=1,0.005,0))-($B$5*(IF(EnemyInfoCasual!$C449=1,0.005,0))))*PlayerInfo!$B$4)*EnemyInfoCasual!H449,1)</f>
        <v>1.5970000000000002E-2</v>
      </c>
      <c r="I13" s="13">
        <f>MIN((($B$6+(IF(EnemyInfoCasual!$C449=1,0.005,0))-($B$6*(IF(EnemyInfoCasual!$C449=1,0.005,0))))*PlayerInfo!$B$4)*EnemyInfoCasual!H449,1)</f>
        <v>3.9850000000000003E-2</v>
      </c>
      <c r="J13" s="13">
        <f>(1*(1-G13)*(1-H13))</f>
        <v>0.83888557500000005</v>
      </c>
      <c r="K13" s="14">
        <f>(1*(1-G13)*(1-I13))</f>
        <v>0.81852787500000002</v>
      </c>
      <c r="L13" s="8">
        <f>(J13*C13)+(G13*D13)+(H13*E13)</f>
        <v>15638.306990399999</v>
      </c>
      <c r="M13" s="8">
        <f>((K13*C13)+(G13*D13)+(I13*E13))*1.3</f>
        <v>20497.570797600001</v>
      </c>
      <c r="N13" s="16">
        <f>EnemyInfoCasual!F449</f>
        <v>2620</v>
      </c>
      <c r="O13" s="16">
        <f>N13*PlayerInfo!$B$10</f>
        <v>2620</v>
      </c>
      <c r="P13" s="16">
        <f>N13*PlayerInfo!$B$10*1.2*EnemyInfoCasual!H449</f>
        <v>3144</v>
      </c>
      <c r="Q13" s="16">
        <f>N13*PlayerInfo!$B$10*1.2*1.5*EnemyInfoCasual!H449</f>
        <v>4716</v>
      </c>
      <c r="R13" s="16">
        <f>(J13*O13)+(G13*P13)+(H13*Q13)</f>
        <v>2736.9347265000001</v>
      </c>
      <c r="S13" s="16">
        <f>((K13*O13)+(G13*P13)+(I13*Q13))*1.6</f>
        <v>4473.945012000001</v>
      </c>
      <c r="T13" s="16">
        <f>EnemyInfoCasual!G449</f>
        <v>3500</v>
      </c>
      <c r="U13" s="16">
        <f>T13*PlayerInfo!$B$11</f>
        <v>3500</v>
      </c>
      <c r="V13" s="16">
        <f>T13*PlayerInfo!$B$11*1.2*EnemyInfoCasual!H449</f>
        <v>4200</v>
      </c>
      <c r="W13" s="16">
        <f>T13*PlayerInfo!$B$11*1.2*1.5*EnemyInfoCasual!H449</f>
        <v>6300</v>
      </c>
      <c r="X13" s="16">
        <f>(J13*U13)+(G13*V13)+(H13*W13)</f>
        <v>3656.2105125000003</v>
      </c>
      <c r="Y13" s="16">
        <f>((K13*U13)+(G13*V13)+(I13*W13))*1.6</f>
        <v>5976.6441000000004</v>
      </c>
    </row>
    <row r="14" spans="1:26">
      <c r="A14" s="4" t="s">
        <v>285</v>
      </c>
      <c r="B14" s="8">
        <f>EnemyInfoCasual!E450</f>
        <v>8780</v>
      </c>
      <c r="C14" s="8">
        <f>(B14+(IF(EnemyInfoCasual!I450=1,PlayerInfo!$B$5,0)))*(PlayerInfo!$B$1)*(EnemyInfoCasual!L450+1)</f>
        <v>15803.999999999998</v>
      </c>
      <c r="D14" s="8">
        <f>(B14+(IF(EnemyInfoCasual!I450=1,PlayerInfo!$B$5,0))+PlayerInfo!$B$6)*(PlayerInfo!$B$1)*(EnemyInfoCasual!L450+1)*EnemyInfoCasual!H450</f>
        <v>15803.999999999998</v>
      </c>
      <c r="E14" s="8">
        <f>(B14+(IF(EnemyInfoCasual!I450=1,PlayerInfo!$B$5,0))+PlayerInfo!$B$6+PlayerInfo!$B$7)*(PlayerInfo!$B$1)*(EnemyInfoCasual!L450+1)*1.2*EnemyInfoCasual!H450</f>
        <v>18964.799999999996</v>
      </c>
      <c r="F14" s="13">
        <f t="shared" ref="F14:F20" si="0">1/8</f>
        <v>0.125</v>
      </c>
      <c r="G14" s="13">
        <f>MIN((($B$4+(IF(EnemyInfoCasual!$C450=1,0.05,0))-($B$4*(IF(EnemyInfoCasual!$C450=1,0.05,0))))*PlayerInfo!$B$3)*EnemyInfoCasual!H450,1)</f>
        <v>0.14750000000000002</v>
      </c>
      <c r="H14" s="13">
        <f>MIN((($B$5+(IF(EnemyInfoCasual!$C450=1,0.005,0))-($B$5*(IF(EnemyInfoCasual!$C450=1,0.005,0))))*PlayerInfo!$B$4)*EnemyInfoCasual!H450,1)</f>
        <v>1.5970000000000002E-2</v>
      </c>
      <c r="I14" s="13">
        <f>MIN((($B$6+(IF(EnemyInfoCasual!$C450=1,0.005,0))-($B$6*(IF(EnemyInfoCasual!$C450=1,0.005,0))))*PlayerInfo!$B$4)*EnemyInfoCasual!H450,1)</f>
        <v>3.9850000000000003E-2</v>
      </c>
      <c r="J14" s="13">
        <f t="shared" ref="J14:J20" si="1">(1*(1-G14)*(1-H14))</f>
        <v>0.83888557500000005</v>
      </c>
      <c r="K14" s="14">
        <f t="shared" ref="K14:K20" si="2">(1*(1-G14)*(1-I14))</f>
        <v>0.81852787500000002</v>
      </c>
      <c r="L14" s="8">
        <f t="shared" ref="L14:L20" si="3">(J14*C14)+(G14*D14)+(H14*E14)</f>
        <v>15891.7054833</v>
      </c>
      <c r="M14" s="8">
        <f t="shared" ref="M14:M20" si="4">((K14*C14)+(G14*D14)+(I14*E14))*1.3</f>
        <v>20829.70736145</v>
      </c>
      <c r="N14" s="16">
        <f>EnemyInfoCasual!F450</f>
        <v>2670</v>
      </c>
      <c r="O14" s="16">
        <f>N14*PlayerInfo!$B$10</f>
        <v>2670</v>
      </c>
      <c r="P14" s="16">
        <f>N14*PlayerInfo!$B$10*1.2*EnemyInfoCasual!H450</f>
        <v>3204</v>
      </c>
      <c r="Q14" s="16">
        <f>N14*PlayerInfo!$B$10*1.2*1.5*EnemyInfoCasual!H450</f>
        <v>4806</v>
      </c>
      <c r="R14" s="16">
        <f t="shared" ref="R14:R20" si="5">(J14*O14)+(G14*P14)+(H14*Q14)</f>
        <v>2789.1663052500003</v>
      </c>
      <c r="S14" s="16">
        <f t="shared" ref="S14:S20" si="6">((K14*O14)+(G14*P14)+(I14*Q14))*1.6</f>
        <v>4559.3256420000007</v>
      </c>
      <c r="T14" s="16">
        <f>EnemyInfoCasual!G450</f>
        <v>3600</v>
      </c>
      <c r="U14" s="16">
        <f>T14*PlayerInfo!$B$11</f>
        <v>3600</v>
      </c>
      <c r="V14" s="16">
        <f>T14*PlayerInfo!$B$11*1.2*EnemyInfoCasual!H450</f>
        <v>4320</v>
      </c>
      <c r="W14" s="16">
        <f>T14*PlayerInfo!$B$11*1.2*1.5*EnemyInfoCasual!H450</f>
        <v>6480</v>
      </c>
      <c r="X14" s="16">
        <f t="shared" ref="X14:X20" si="7">(J14*U14)+(G14*V14)+(H14*W14)</f>
        <v>3760.6736700000001</v>
      </c>
      <c r="Y14" s="16">
        <f t="shared" ref="Y14:Y20" si="8">((K14*U14)+(G14*V14)+(I14*W14))*1.6</f>
        <v>6147.4053600000007</v>
      </c>
    </row>
    <row r="15" spans="1:26">
      <c r="A15" s="4" t="s">
        <v>290</v>
      </c>
      <c r="B15" s="8">
        <f>EnemyInfoCasual!E451</f>
        <v>8930</v>
      </c>
      <c r="C15" s="8">
        <f>(B15+(IF(EnemyInfoCasual!I451=1,PlayerInfo!$B$5,0)))*(PlayerInfo!$B$1)*(EnemyInfoCasual!L451+1)</f>
        <v>16073.999999999998</v>
      </c>
      <c r="D15" s="8">
        <f>(B15+(IF(EnemyInfoCasual!I451=1,PlayerInfo!$B$5,0))+PlayerInfo!$B$6)*(PlayerInfo!$B$1)*(EnemyInfoCasual!L451+1)*EnemyInfoCasual!H451</f>
        <v>16073.999999999998</v>
      </c>
      <c r="E15" s="8">
        <f>(B15+(IF(EnemyInfoCasual!I451=1,PlayerInfo!$B$5,0))+PlayerInfo!$B$6+PlayerInfo!$B$7)*(PlayerInfo!$B$1)*(EnemyInfoCasual!L451+1)*1.2*EnemyInfoCasual!H451</f>
        <v>19288.799999999996</v>
      </c>
      <c r="F15" s="13">
        <f t="shared" si="0"/>
        <v>0.125</v>
      </c>
      <c r="G15" s="13">
        <f>MIN((($B$4+(IF(EnemyInfoCasual!$C451=1,0.05,0))-($B$4*(IF(EnemyInfoCasual!$C451=1,0.05,0))))*PlayerInfo!$B$3)*EnemyInfoCasual!H451,1)</f>
        <v>0.14750000000000002</v>
      </c>
      <c r="H15" s="13">
        <f>MIN((($B$5+(IF(EnemyInfoCasual!$C451=1,0.005,0))-($B$5*(IF(EnemyInfoCasual!$C451=1,0.005,0))))*PlayerInfo!$B$4)*EnemyInfoCasual!H451,1)</f>
        <v>1.5970000000000002E-2</v>
      </c>
      <c r="I15" s="13">
        <f>MIN((($B$6+(IF(EnemyInfoCasual!$C451=1,0.005,0))-($B$6*(IF(EnemyInfoCasual!$C451=1,0.005,0))))*PlayerInfo!$B$4)*EnemyInfoCasual!H451,1)</f>
        <v>3.9850000000000003E-2</v>
      </c>
      <c r="J15" s="13">
        <f t="shared" si="1"/>
        <v>0.83888557500000005</v>
      </c>
      <c r="K15" s="14">
        <f t="shared" si="2"/>
        <v>0.81852787500000002</v>
      </c>
      <c r="L15" s="8">
        <f t="shared" si="3"/>
        <v>16163.203868550001</v>
      </c>
      <c r="M15" s="8">
        <f t="shared" si="4"/>
        <v>21185.567965574999</v>
      </c>
      <c r="N15" s="16">
        <f>EnemyInfoCasual!F451</f>
        <v>2710</v>
      </c>
      <c r="O15" s="16">
        <f>N15*PlayerInfo!$B$10</f>
        <v>2710</v>
      </c>
      <c r="P15" s="16">
        <f>N15*PlayerInfo!$B$10*1.2*EnemyInfoCasual!H451</f>
        <v>3252</v>
      </c>
      <c r="Q15" s="16">
        <f>N15*PlayerInfo!$B$10*1.2*1.5*EnemyInfoCasual!H451</f>
        <v>4878</v>
      </c>
      <c r="R15" s="16">
        <f t="shared" si="5"/>
        <v>2830.95156825</v>
      </c>
      <c r="S15" s="16">
        <f t="shared" si="6"/>
        <v>4627.6301460000004</v>
      </c>
      <c r="T15" s="16">
        <f>EnemyInfoCasual!G451</f>
        <v>3700</v>
      </c>
      <c r="U15" s="16">
        <f>T15*PlayerInfo!$B$11</f>
        <v>3700</v>
      </c>
      <c r="V15" s="16">
        <f>T15*PlayerInfo!$B$11*1.2*EnemyInfoCasual!H451</f>
        <v>4440</v>
      </c>
      <c r="W15" s="16">
        <f>T15*PlayerInfo!$B$11*1.2*1.5*EnemyInfoCasual!H451</f>
        <v>6660</v>
      </c>
      <c r="X15" s="16">
        <f t="shared" si="7"/>
        <v>3865.1368275000004</v>
      </c>
      <c r="Y15" s="16">
        <f t="shared" si="8"/>
        <v>6318.16662</v>
      </c>
    </row>
    <row r="16" spans="1:26">
      <c r="A16" s="4" t="s">
        <v>292</v>
      </c>
      <c r="B16" s="8">
        <f>EnemyInfoCasual!E452</f>
        <v>30000</v>
      </c>
      <c r="C16" s="8">
        <f>(B16+(IF(EnemyInfoCasual!I452=1,PlayerInfo!$B$5,0)))*(PlayerInfo!$B$1)*(EnemyInfoCasual!L452+1)</f>
        <v>53999.999999999993</v>
      </c>
      <c r="D16" s="8">
        <f>(B16+(IF(EnemyInfoCasual!I452=1,PlayerInfo!$B$5,0))+PlayerInfo!$B$6)*(PlayerInfo!$B$1)*(EnemyInfoCasual!L452+1)*EnemyInfoCasual!H452</f>
        <v>53999.999999999993</v>
      </c>
      <c r="E16" s="8">
        <f>(B16+(IF(EnemyInfoCasual!I452=1,PlayerInfo!$B$5,0))+PlayerInfo!$B$6+PlayerInfo!$B$7)*(PlayerInfo!$B$1)*(EnemyInfoCasual!L452+1)*1.2*EnemyInfoCasual!H452</f>
        <v>64799.999999999985</v>
      </c>
      <c r="F16" s="13">
        <f t="shared" si="0"/>
        <v>0.125</v>
      </c>
      <c r="G16" s="13">
        <f>MIN((($B$4+(IF(EnemyInfoCasual!$C452=1,0.05,0))-($B$4*(IF(EnemyInfoCasual!$C452=1,0.05,0))))*PlayerInfo!$B$3)*EnemyInfoCasual!H452,1)</f>
        <v>0.14750000000000002</v>
      </c>
      <c r="H16" s="13">
        <f>MIN((($B$5+(IF(EnemyInfoCasual!$C452=1,0.005,0))-($B$5*(IF(EnemyInfoCasual!$C452=1,0.005,0))))*PlayerInfo!$B$4)*EnemyInfoCasual!H452,1)</f>
        <v>1.5970000000000002E-2</v>
      </c>
      <c r="I16" s="13">
        <f>MIN((($B$6+(IF(EnemyInfoCasual!$C452=1,0.005,0))-($B$6*(IF(EnemyInfoCasual!$C452=1,0.005,0))))*PlayerInfo!$B$4)*EnemyInfoCasual!H452,1)</f>
        <v>3.9850000000000003E-2</v>
      </c>
      <c r="J16" s="13">
        <f t="shared" si="1"/>
        <v>0.83888557500000005</v>
      </c>
      <c r="K16" s="14">
        <f t="shared" si="2"/>
        <v>0.81852787500000002</v>
      </c>
      <c r="L16" s="8">
        <f t="shared" si="3"/>
        <v>54299.677049999998</v>
      </c>
      <c r="M16" s="8">
        <f t="shared" si="4"/>
        <v>71172.120824999991</v>
      </c>
      <c r="N16" s="16">
        <f>EnemyInfoCasual!F452</f>
        <v>11000</v>
      </c>
      <c r="O16" s="16">
        <f>N16*PlayerInfo!$B$10</f>
        <v>11000</v>
      </c>
      <c r="P16" s="16">
        <f>N16*PlayerInfo!$B$10*1.2*EnemyInfoCasual!H452</f>
        <v>13200</v>
      </c>
      <c r="Q16" s="16">
        <f>N16*PlayerInfo!$B$10*1.2*1.5*EnemyInfoCasual!H452</f>
        <v>19800</v>
      </c>
      <c r="R16" s="16">
        <f t="shared" si="5"/>
        <v>11490.947325000001</v>
      </c>
      <c r="S16" s="16">
        <f t="shared" si="6"/>
        <v>18783.738600000004</v>
      </c>
      <c r="T16" s="16">
        <f>EnemyInfoCasual!G452</f>
        <v>15200</v>
      </c>
      <c r="U16" s="16">
        <f>T16*PlayerInfo!$B$11</f>
        <v>15200</v>
      </c>
      <c r="V16" s="16">
        <f>T16*PlayerInfo!$B$11*1.2*EnemyInfoCasual!H452</f>
        <v>18240</v>
      </c>
      <c r="W16" s="16">
        <f>T16*PlayerInfo!$B$11*1.2*1.5*EnemyInfoCasual!H452</f>
        <v>27360</v>
      </c>
      <c r="X16" s="16">
        <f t="shared" si="7"/>
        <v>15878.399940000003</v>
      </c>
      <c r="Y16" s="16">
        <f t="shared" si="8"/>
        <v>25955.711520000004</v>
      </c>
    </row>
    <row r="17" spans="1:25">
      <c r="A17" s="4" t="s">
        <v>294</v>
      </c>
      <c r="B17" s="8">
        <f>EnemyInfoCasual!E453</f>
        <v>9220</v>
      </c>
      <c r="C17" s="8">
        <f>(B17+(IF(EnemyInfoCasual!I453=1,PlayerInfo!$B$5,0)))*(PlayerInfo!$B$1)*(EnemyInfoCasual!L453+1)</f>
        <v>16596</v>
      </c>
      <c r="D17" s="8">
        <f>(B17+(IF(EnemyInfoCasual!I453=1,PlayerInfo!$B$5,0))+PlayerInfo!$B$6)*(PlayerInfo!$B$1)*(EnemyInfoCasual!L453+1)*EnemyInfoCasual!H453</f>
        <v>16596</v>
      </c>
      <c r="E17" s="8">
        <f>(B17+(IF(EnemyInfoCasual!I453=1,PlayerInfo!$B$5,0))+PlayerInfo!$B$6+PlayerInfo!$B$7)*(PlayerInfo!$B$1)*(EnemyInfoCasual!L453+1)*1.2*EnemyInfoCasual!H453</f>
        <v>19915.2</v>
      </c>
      <c r="F17" s="13">
        <f t="shared" si="0"/>
        <v>0.125</v>
      </c>
      <c r="G17" s="13">
        <f>MIN((($B$4+(IF(EnemyInfoCasual!$C453=1,0.05,0))-($B$4*(IF(EnemyInfoCasual!$C453=1,0.05,0))))*PlayerInfo!$B$3)*EnemyInfoCasual!H453,1)</f>
        <v>0.14750000000000002</v>
      </c>
      <c r="H17" s="13">
        <f>MIN((($B$5+(IF(EnemyInfoCasual!$C453=1,0.005,0))-($B$5*(IF(EnemyInfoCasual!$C453=1,0.005,0))))*PlayerInfo!$B$4)*EnemyInfoCasual!H453,1)</f>
        <v>1.5970000000000002E-2</v>
      </c>
      <c r="I17" s="13">
        <f>MIN((($B$6+(IF(EnemyInfoCasual!$C453=1,0.005,0))-($B$6*(IF(EnemyInfoCasual!$C453=1,0.005,0))))*PlayerInfo!$B$4)*EnemyInfoCasual!H453,1)</f>
        <v>3.9850000000000003E-2</v>
      </c>
      <c r="J17" s="13">
        <f t="shared" si="1"/>
        <v>0.83888557500000005</v>
      </c>
      <c r="K17" s="14">
        <f t="shared" si="2"/>
        <v>0.81852787500000002</v>
      </c>
      <c r="L17" s="8">
        <f t="shared" si="3"/>
        <v>16688.100746700002</v>
      </c>
      <c r="M17" s="8">
        <f t="shared" si="4"/>
        <v>21873.565133550001</v>
      </c>
      <c r="N17" s="16">
        <f>EnemyInfoCasual!F453</f>
        <v>2810</v>
      </c>
      <c r="O17" s="16">
        <f>N17*PlayerInfo!$B$10</f>
        <v>2810</v>
      </c>
      <c r="P17" s="16">
        <f>N17*PlayerInfo!$B$10*1.2*EnemyInfoCasual!H453</f>
        <v>3372</v>
      </c>
      <c r="Q17" s="16">
        <f>N17*PlayerInfo!$B$10*1.2*1.5*EnemyInfoCasual!H453</f>
        <v>5058</v>
      </c>
      <c r="R17" s="16">
        <f t="shared" si="5"/>
        <v>2935.4147257500003</v>
      </c>
      <c r="S17" s="16">
        <f t="shared" si="6"/>
        <v>4798.3914059999997</v>
      </c>
      <c r="T17" s="16">
        <f>EnemyInfoCasual!G453</f>
        <v>3900</v>
      </c>
      <c r="U17" s="16">
        <f>T17*PlayerInfo!$B$11</f>
        <v>3900</v>
      </c>
      <c r="V17" s="16">
        <f>T17*PlayerInfo!$B$11*1.2*EnemyInfoCasual!H453</f>
        <v>4680</v>
      </c>
      <c r="W17" s="16">
        <f>T17*PlayerInfo!$B$11*1.2*1.5*EnemyInfoCasual!H453</f>
        <v>7020</v>
      </c>
      <c r="X17" s="16">
        <f t="shared" si="7"/>
        <v>4074.0631425000001</v>
      </c>
      <c r="Y17" s="16">
        <f t="shared" si="8"/>
        <v>6659.6891400000013</v>
      </c>
    </row>
    <row r="18" spans="1:25">
      <c r="A18" s="4" t="s">
        <v>309</v>
      </c>
      <c r="B18" s="8">
        <f>EnemyInfoCasual!E454</f>
        <v>9360</v>
      </c>
      <c r="C18" s="8">
        <f>(B18+(IF(EnemyInfoCasual!I454=1,PlayerInfo!$B$5,0)))*(PlayerInfo!$B$1)*(EnemyInfoCasual!L454+1)</f>
        <v>16848</v>
      </c>
      <c r="D18" s="8">
        <f>(B18+(IF(EnemyInfoCasual!I454=1,PlayerInfo!$B$5,0))+PlayerInfo!$B$6)*(PlayerInfo!$B$1)*(EnemyInfoCasual!L454+1)*EnemyInfoCasual!H454</f>
        <v>16848</v>
      </c>
      <c r="E18" s="8">
        <f>(B18+(IF(EnemyInfoCasual!I454=1,PlayerInfo!$B$5,0))+PlayerInfo!$B$6+PlayerInfo!$B$7)*(PlayerInfo!$B$1)*(EnemyInfoCasual!L454+1)*1.2*EnemyInfoCasual!H454</f>
        <v>20217.599999999999</v>
      </c>
      <c r="F18" s="13">
        <f t="shared" si="0"/>
        <v>0.125</v>
      </c>
      <c r="G18" s="13">
        <f>MIN((($B$4+(IF(EnemyInfoCasual!$C454=1,0.05,0))-($B$4*(IF(EnemyInfoCasual!$C454=1,0.05,0))))*PlayerInfo!$B$3)*EnemyInfoCasual!H454,1)</f>
        <v>0.14750000000000002</v>
      </c>
      <c r="H18" s="13">
        <f>MIN((($B$5+(IF(EnemyInfoCasual!$C454=1,0.005,0))-($B$5*(IF(EnemyInfoCasual!$C454=1,0.005,0))))*PlayerInfo!$B$4)*EnemyInfoCasual!H454,1)</f>
        <v>1.5970000000000002E-2</v>
      </c>
      <c r="I18" s="13">
        <f>MIN((($B$6+(IF(EnemyInfoCasual!$C454=1,0.005,0))-($B$6*(IF(EnemyInfoCasual!$C454=1,0.005,0))))*PlayerInfo!$B$4)*EnemyInfoCasual!H454,1)</f>
        <v>3.9850000000000003E-2</v>
      </c>
      <c r="J18" s="13">
        <f t="shared" si="1"/>
        <v>0.83888557500000005</v>
      </c>
      <c r="K18" s="14">
        <f t="shared" si="2"/>
        <v>0.81852787500000002</v>
      </c>
      <c r="L18" s="8">
        <f t="shared" si="3"/>
        <v>16941.499239600002</v>
      </c>
      <c r="M18" s="8">
        <f t="shared" si="4"/>
        <v>22205.7016974</v>
      </c>
      <c r="N18" s="16">
        <f>EnemyInfoCasual!F454</f>
        <v>2850</v>
      </c>
      <c r="O18" s="16">
        <f>N18*PlayerInfo!$B$10</f>
        <v>2850</v>
      </c>
      <c r="P18" s="16">
        <f>N18*PlayerInfo!$B$10*1.2*EnemyInfoCasual!H454</f>
        <v>3420</v>
      </c>
      <c r="Q18" s="16">
        <f>N18*PlayerInfo!$B$10*1.2*1.5*EnemyInfoCasual!H454</f>
        <v>5130</v>
      </c>
      <c r="R18" s="16">
        <f t="shared" si="5"/>
        <v>2977.1999887500001</v>
      </c>
      <c r="S18" s="16">
        <f t="shared" si="6"/>
        <v>4866.6959100000004</v>
      </c>
      <c r="T18" s="16">
        <f>EnemyInfoCasual!G454</f>
        <v>4000</v>
      </c>
      <c r="U18" s="16">
        <f>T18*PlayerInfo!$B$11</f>
        <v>4000</v>
      </c>
      <c r="V18" s="16">
        <f>T18*PlayerInfo!$B$11*1.2*EnemyInfoCasual!H454</f>
        <v>4800</v>
      </c>
      <c r="W18" s="16">
        <f>T18*PlayerInfo!$B$11*1.2*1.5*EnemyInfoCasual!H454</f>
        <v>7200</v>
      </c>
      <c r="X18" s="16">
        <f t="shared" si="7"/>
        <v>4178.5263000000004</v>
      </c>
      <c r="Y18" s="16">
        <f t="shared" si="8"/>
        <v>6830.4504000000006</v>
      </c>
    </row>
    <row r="19" spans="1:25">
      <c r="A19" s="4" t="s">
        <v>311</v>
      </c>
      <c r="B19" s="8">
        <f>EnemyInfoCasual!E455</f>
        <v>9500</v>
      </c>
      <c r="C19" s="8">
        <f>(B19+(IF(EnemyInfoCasual!I455=1,PlayerInfo!$B$5,0)))*(PlayerInfo!$B$1)*(EnemyInfoCasual!L455+1)</f>
        <v>17100</v>
      </c>
      <c r="D19" s="8">
        <f>(B19+(IF(EnemyInfoCasual!I455=1,PlayerInfo!$B$5,0))+PlayerInfo!$B$6)*(PlayerInfo!$B$1)*(EnemyInfoCasual!L455+1)*EnemyInfoCasual!H455</f>
        <v>17100</v>
      </c>
      <c r="E19" s="8">
        <f>(B19+(IF(EnemyInfoCasual!I455=1,PlayerInfo!$B$5,0))+PlayerInfo!$B$6+PlayerInfo!$B$7)*(PlayerInfo!$B$1)*(EnemyInfoCasual!L455+1)*1.2*EnemyInfoCasual!H455</f>
        <v>20520</v>
      </c>
      <c r="F19" s="13">
        <f t="shared" si="0"/>
        <v>0.125</v>
      </c>
      <c r="G19" s="13">
        <f>MIN((($B$4+(IF(EnemyInfoCasual!$C455=1,0.05,0))-($B$4*(IF(EnemyInfoCasual!$C455=1,0.05,0))))*PlayerInfo!$B$3)*EnemyInfoCasual!H455,1)</f>
        <v>0.14750000000000002</v>
      </c>
      <c r="H19" s="13">
        <f>MIN((($B$5+(IF(EnemyInfoCasual!$C455=1,0.005,0))-($B$5*(IF(EnemyInfoCasual!$C455=1,0.005,0))))*PlayerInfo!$B$4)*EnemyInfoCasual!H455,1)</f>
        <v>1.5970000000000002E-2</v>
      </c>
      <c r="I19" s="13">
        <f>MIN((($B$6+(IF(EnemyInfoCasual!$C455=1,0.005,0))-($B$6*(IF(EnemyInfoCasual!$C455=1,0.005,0))))*PlayerInfo!$B$4)*EnemyInfoCasual!H455,1)</f>
        <v>3.9850000000000003E-2</v>
      </c>
      <c r="J19" s="13">
        <f t="shared" si="1"/>
        <v>0.83888557500000005</v>
      </c>
      <c r="K19" s="14">
        <f t="shared" si="2"/>
        <v>0.81852787500000002</v>
      </c>
      <c r="L19" s="8">
        <f t="shared" si="3"/>
        <v>17194.897732500001</v>
      </c>
      <c r="M19" s="8">
        <f t="shared" si="4"/>
        <v>22537.838261250003</v>
      </c>
      <c r="N19" s="16">
        <f>EnemyInfoCasual!F455</f>
        <v>2890</v>
      </c>
      <c r="O19" s="16">
        <f>N19*PlayerInfo!$B$10</f>
        <v>2890</v>
      </c>
      <c r="P19" s="16">
        <f>N19*PlayerInfo!$B$10*1.2*EnemyInfoCasual!H455</f>
        <v>3468</v>
      </c>
      <c r="Q19" s="16">
        <f>N19*PlayerInfo!$B$10*1.2*1.5*EnemyInfoCasual!H455</f>
        <v>5202</v>
      </c>
      <c r="R19" s="16">
        <f t="shared" si="5"/>
        <v>3018.9852517500003</v>
      </c>
      <c r="S19" s="16">
        <f t="shared" si="6"/>
        <v>4935.000414000001</v>
      </c>
      <c r="T19" s="16">
        <f>EnemyInfoCasual!G455</f>
        <v>4100</v>
      </c>
      <c r="U19" s="16">
        <f>T19*PlayerInfo!$B$11</f>
        <v>4100</v>
      </c>
      <c r="V19" s="16">
        <f>T19*PlayerInfo!$B$11*1.2*EnemyInfoCasual!H455</f>
        <v>4920</v>
      </c>
      <c r="W19" s="16">
        <f>T19*PlayerInfo!$B$11*1.2*1.5*EnemyInfoCasual!H455</f>
        <v>7380</v>
      </c>
      <c r="X19" s="16">
        <f t="shared" si="7"/>
        <v>4282.9894574999998</v>
      </c>
      <c r="Y19" s="16">
        <f t="shared" si="8"/>
        <v>7001.2116599999999</v>
      </c>
    </row>
    <row r="20" spans="1:25">
      <c r="A20" s="4" t="s">
        <v>314</v>
      </c>
      <c r="B20" s="8">
        <f>EnemyInfoCasual!E456</f>
        <v>35000</v>
      </c>
      <c r="C20" s="8">
        <f>(B20+(IF(EnemyInfoCasual!I456=1,PlayerInfo!$B$5,0)))*(PlayerInfo!$B$1)*(EnemyInfoCasual!L456+1)</f>
        <v>62999.999999999993</v>
      </c>
      <c r="D20" s="8">
        <f>(B20+(IF(EnemyInfoCasual!I456=1,PlayerInfo!$B$5,0))+PlayerInfo!$B$6)*(PlayerInfo!$B$1)*(EnemyInfoCasual!L456+1)*EnemyInfoCasual!H456</f>
        <v>62999.999999999993</v>
      </c>
      <c r="E20" s="8">
        <f>(B20+(IF(EnemyInfoCasual!I456=1,PlayerInfo!$B$5,0))+PlayerInfo!$B$6+PlayerInfo!$B$7)*(PlayerInfo!$B$1)*(EnemyInfoCasual!L456+1)*1.2*EnemyInfoCasual!H456</f>
        <v>75599.999999999985</v>
      </c>
      <c r="F20" s="13">
        <f t="shared" si="0"/>
        <v>0.125</v>
      </c>
      <c r="G20" s="13">
        <f>MIN((($B$4+(IF(EnemyInfoCasual!$C456=1,0.05,0))-($B$4*(IF(EnemyInfoCasual!$C456=1,0.05,0))))*PlayerInfo!$B$3)*EnemyInfoCasual!H456,1)</f>
        <v>0.14750000000000002</v>
      </c>
      <c r="H20" s="13">
        <f>MIN((($B$5+(IF(EnemyInfoCasual!$C456=1,0.005,0))-($B$5*(IF(EnemyInfoCasual!$C456=1,0.005,0))))*PlayerInfo!$B$4)*EnemyInfoCasual!H456,1)</f>
        <v>1.5970000000000002E-2</v>
      </c>
      <c r="I20" s="13">
        <f>MIN((($B$6+(IF(EnemyInfoCasual!$C456=1,0.005,0))-($B$6*(IF(EnemyInfoCasual!$C456=1,0.005,0))))*PlayerInfo!$B$4)*EnemyInfoCasual!H456,1)</f>
        <v>3.9850000000000003E-2</v>
      </c>
      <c r="J20" s="13">
        <f t="shared" si="1"/>
        <v>0.83888557500000005</v>
      </c>
      <c r="K20" s="14">
        <f t="shared" si="2"/>
        <v>0.81852787500000002</v>
      </c>
      <c r="L20" s="8">
        <f t="shared" si="3"/>
        <v>63349.623224999996</v>
      </c>
      <c r="M20" s="8">
        <f t="shared" si="4"/>
        <v>83034.140962499994</v>
      </c>
      <c r="N20" s="16">
        <f>EnemyInfoCasual!F456</f>
        <v>11700</v>
      </c>
      <c r="O20" s="16">
        <f>N20*PlayerInfo!$B$10</f>
        <v>11700</v>
      </c>
      <c r="P20" s="16">
        <f>N20*PlayerInfo!$B$10*1.2*EnemyInfoCasual!H456</f>
        <v>14040</v>
      </c>
      <c r="Q20" s="16">
        <f>N20*PlayerInfo!$B$10*1.2*1.5*EnemyInfoCasual!H456</f>
        <v>21060</v>
      </c>
      <c r="R20" s="16">
        <f t="shared" si="5"/>
        <v>12222.1894275</v>
      </c>
      <c r="S20" s="16">
        <f t="shared" si="6"/>
        <v>19979.067420000003</v>
      </c>
      <c r="T20" s="16">
        <f>EnemyInfoCasual!G456</f>
        <v>16800</v>
      </c>
      <c r="U20" s="16">
        <f>T20*PlayerInfo!$B$11</f>
        <v>16800</v>
      </c>
      <c r="V20" s="16">
        <f>T20*PlayerInfo!$B$11*1.2*EnemyInfoCasual!H456</f>
        <v>20160</v>
      </c>
      <c r="W20" s="16">
        <f>T20*PlayerInfo!$B$11*1.2*1.5*EnemyInfoCasual!H456</f>
        <v>30240</v>
      </c>
      <c r="X20" s="16">
        <f t="shared" si="7"/>
        <v>17549.810460000001</v>
      </c>
      <c r="Y20" s="16">
        <f t="shared" si="8"/>
        <v>28687.891680000001</v>
      </c>
    </row>
    <row r="21" spans="1:25">
      <c r="B21" s="9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</row>
    <row r="22" spans="1:25"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</row>
    <row r="23" spans="1:25">
      <c r="A23" t="s">
        <v>686</v>
      </c>
      <c r="B23" t="s">
        <v>10</v>
      </c>
      <c r="C23" t="s">
        <v>671</v>
      </c>
      <c r="D23" t="s">
        <v>672</v>
      </c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</row>
    <row r="24" spans="1:25">
      <c r="A24" t="s">
        <v>598</v>
      </c>
      <c r="B24" s="17">
        <f>SUMPRODUCT(F$13:F20,L$13:L20)</f>
        <v>27020.876792006246</v>
      </c>
      <c r="C24" s="17">
        <f>SUMPRODUCT($F$13:$F20,R$13:R20)</f>
        <v>5125.2236648437502</v>
      </c>
      <c r="D24" s="17">
        <f>SUMPRODUCT($F$13:$F20,X$13:X20)</f>
        <v>7155.7262887500001</v>
      </c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</row>
    <row r="25" spans="1:25">
      <c r="A25" t="s">
        <v>599</v>
      </c>
      <c r="B25" s="17">
        <f>B24*1.25</f>
        <v>33776.095990007809</v>
      </c>
      <c r="C25" s="17">
        <f>C24*1.25</f>
        <v>6406.5295810546877</v>
      </c>
      <c r="D25" s="17">
        <f>D24*1.5</f>
        <v>10733.589433125</v>
      </c>
      <c r="N25" s="16"/>
      <c r="O25" s="16"/>
      <c r="P25" s="16"/>
      <c r="Q25" s="16"/>
      <c r="R25" s="16"/>
      <c r="S25" s="16"/>
      <c r="T25" s="16"/>
      <c r="U25" s="16"/>
      <c r="V25" s="16"/>
      <c r="W25" s="16"/>
      <c r="X25" s="16"/>
      <c r="Y25" s="16"/>
    </row>
    <row r="26" spans="1:25">
      <c r="A26" t="s">
        <v>600</v>
      </c>
      <c r="B26" s="17">
        <f>SUMPRODUCT(F$13:F20,M$13:M20)</f>
        <v>35417.026625540624</v>
      </c>
      <c r="C26" s="17">
        <f>SUMPRODUCT($F$13:$F20,S$13:S20)</f>
        <v>8377.9743187500026</v>
      </c>
      <c r="D26" s="17">
        <f>SUMPRODUCT($F$13:$F20,Y$13:Y20)</f>
        <v>11697.146310000002</v>
      </c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6"/>
    </row>
    <row r="27" spans="1:25">
      <c r="A27" s="12" t="s">
        <v>601</v>
      </c>
      <c r="B27" s="17">
        <f>B26*1.25</f>
        <v>44271.283281925782</v>
      </c>
      <c r="C27" s="17">
        <f>C26*1.25</f>
        <v>10472.467898437502</v>
      </c>
      <c r="D27" s="17">
        <f>D26*1.5</f>
        <v>17545.719465000002</v>
      </c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</row>
    <row r="28" spans="1:25">
      <c r="A28" s="12"/>
      <c r="B28" s="17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</row>
    <row r="29" spans="1:25">
      <c r="A29" s="12" t="s">
        <v>687</v>
      </c>
      <c r="B29" s="17" t="s">
        <v>10</v>
      </c>
      <c r="C29" t="s">
        <v>671</v>
      </c>
      <c r="D29" t="s">
        <v>672</v>
      </c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</row>
    <row r="30" spans="1:25">
      <c r="A30" t="s">
        <v>598</v>
      </c>
      <c r="B30" s="17">
        <f>B24*$C$9</f>
        <v>27792901.843206428</v>
      </c>
      <c r="C30" s="17">
        <f t="shared" ref="C30:D33" si="9">C24*$C$9</f>
        <v>5271658.6266964292</v>
      </c>
      <c r="D30" s="17">
        <f t="shared" si="9"/>
        <v>7360175.6112857154</v>
      </c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</row>
    <row r="31" spans="1:25">
      <c r="A31" t="s">
        <v>599</v>
      </c>
      <c r="B31" s="17">
        <f>B25*$C$9</f>
        <v>34741127.304008037</v>
      </c>
      <c r="C31" s="17">
        <f t="shared" si="9"/>
        <v>6589573.2833705368</v>
      </c>
      <c r="D31" s="17">
        <f t="shared" si="9"/>
        <v>11040263.416928573</v>
      </c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</row>
    <row r="32" spans="1:25">
      <c r="A32" t="s">
        <v>600</v>
      </c>
      <c r="B32" s="17">
        <f>B26*$C$10</f>
        <v>58286306.675175428</v>
      </c>
      <c r="C32" s="17">
        <f t="shared" si="9"/>
        <v>8617345.0135714319</v>
      </c>
      <c r="D32" s="17">
        <f t="shared" si="9"/>
        <v>12031350.490285717</v>
      </c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</row>
    <row r="33" spans="1:25">
      <c r="A33" s="12" t="s">
        <v>601</v>
      </c>
      <c r="B33" s="17">
        <f>B27*$C$10</f>
        <v>72857883.343969285</v>
      </c>
      <c r="C33" s="17">
        <f t="shared" si="9"/>
        <v>10771681.266964288</v>
      </c>
      <c r="D33" s="17">
        <f t="shared" si="9"/>
        <v>18047025.735428575</v>
      </c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</row>
    <row r="34" spans="1:25">
      <c r="A34" s="12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</row>
    <row r="35" spans="1:25">
      <c r="A35" s="4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</row>
    <row r="36" spans="1:25"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</row>
    <row r="37" spans="1:25"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</row>
    <row r="38" spans="1:25"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7"/>
  <sheetViews>
    <sheetView topLeftCell="A87" workbookViewId="0">
      <selection activeCell="B52" sqref="B52"/>
    </sheetView>
  </sheetViews>
  <sheetFormatPr baseColWidth="10" defaultRowHeight="15" x14ac:dyDescent="0"/>
  <cols>
    <col min="1" max="1" width="7.5" bestFit="1" customWidth="1"/>
    <col min="2" max="2" width="27.1640625" bestFit="1" customWidth="1"/>
    <col min="3" max="6" width="16.5" bestFit="1" customWidth="1"/>
  </cols>
  <sheetData>
    <row r="1" spans="1:7">
      <c r="A1" t="s">
        <v>588</v>
      </c>
      <c r="B1" t="s">
        <v>589</v>
      </c>
      <c r="C1" s="40" t="s">
        <v>598</v>
      </c>
      <c r="D1" s="40" t="s">
        <v>605</v>
      </c>
      <c r="E1" s="40" t="s">
        <v>606</v>
      </c>
      <c r="F1" s="40" t="s">
        <v>607</v>
      </c>
      <c r="G1" s="40" t="s">
        <v>643</v>
      </c>
    </row>
    <row r="2" spans="1:7">
      <c r="A2">
        <v>0</v>
      </c>
      <c r="B2" t="s">
        <v>558</v>
      </c>
      <c r="C2" s="8">
        <v>0</v>
      </c>
      <c r="D2" s="8">
        <v>0</v>
      </c>
      <c r="E2" s="8">
        <v>0</v>
      </c>
      <c r="F2" s="8">
        <v>0</v>
      </c>
    </row>
    <row r="3" spans="1:7">
      <c r="A3">
        <v>1</v>
      </c>
      <c r="B3" s="18" t="s">
        <v>627</v>
      </c>
      <c r="C3" s="17">
        <f>BeginnerTrainingZone!$D33</f>
        <v>176394.26800000001</v>
      </c>
      <c r="D3" s="17">
        <f>BeginnerTrainingZone!$D34</f>
        <v>264591.402</v>
      </c>
      <c r="E3" s="17">
        <f>BeginnerTrainingZone!$D35</f>
        <v>282620.58478720003</v>
      </c>
      <c r="F3" s="17">
        <f>BeginnerTrainingZone!$D36</f>
        <v>423930.87718080013</v>
      </c>
    </row>
    <row r="4" spans="1:7">
      <c r="A4">
        <v>2</v>
      </c>
      <c r="B4" s="18" t="s">
        <v>499</v>
      </c>
      <c r="C4" s="17">
        <f>AdvancedTrainingZone!$D37</f>
        <v>193491.23314591835</v>
      </c>
      <c r="D4" s="17">
        <f>AdvancedTrainingZone!$D38</f>
        <v>290236.84971887752</v>
      </c>
      <c r="E4" s="17">
        <f>AdvancedTrainingZone!$D39</f>
        <v>310043.28901155433</v>
      </c>
      <c r="F4" s="17">
        <f>AdvancedTrainingZone!$D40</f>
        <v>465064.93351733149</v>
      </c>
    </row>
    <row r="5" spans="1:7">
      <c r="A5">
        <v>3</v>
      </c>
      <c r="B5" s="18" t="s">
        <v>502</v>
      </c>
      <c r="C5" s="17">
        <f>MysticForest!$D42</f>
        <v>224331.07907368423</v>
      </c>
      <c r="D5" s="17">
        <f>MysticForest!$D43</f>
        <v>336496.61861052632</v>
      </c>
      <c r="E5" s="17">
        <f>MysticForest!$D44</f>
        <v>360003.67899006838</v>
      </c>
      <c r="F5" s="17">
        <f>MysticForest!$D45</f>
        <v>540005.51848510257</v>
      </c>
    </row>
    <row r="6" spans="1:7">
      <c r="A6">
        <v>4</v>
      </c>
      <c r="B6" s="18" t="s">
        <v>504</v>
      </c>
      <c r="C6" s="17">
        <f>NightForest!$D43</f>
        <v>397274.92702200002</v>
      </c>
      <c r="D6" s="17">
        <f>NightForest!$D44</f>
        <v>595912.390533</v>
      </c>
      <c r="E6" s="17">
        <f>NightForest!$D45</f>
        <v>638234.11032488616</v>
      </c>
      <c r="F6" s="17">
        <f>NightForest!$D46</f>
        <v>957351.16548732936</v>
      </c>
    </row>
    <row r="7" spans="1:7">
      <c r="A7">
        <v>5</v>
      </c>
      <c r="B7" s="18" t="s">
        <v>505</v>
      </c>
      <c r="C7" s="17">
        <f>TheSky!$D31</f>
        <v>470998.19641935476</v>
      </c>
      <c r="D7" s="17">
        <f>TheSky!$D32</f>
        <v>706497.29462903214</v>
      </c>
      <c r="E7" s="17">
        <f>TheSky!$D33</f>
        <v>758731.19755169027</v>
      </c>
      <c r="F7" s="17">
        <f>TheSky!$D34</f>
        <v>1138096.7963275353</v>
      </c>
    </row>
    <row r="8" spans="1:7">
      <c r="A8">
        <v>6</v>
      </c>
      <c r="B8" s="18" t="s">
        <v>507</v>
      </c>
      <c r="C8" s="17">
        <f>Deadlands!$D40</f>
        <v>692000.26980749983</v>
      </c>
      <c r="D8" s="17">
        <f>Deadlands!$D41</f>
        <v>1038000.4047112499</v>
      </c>
      <c r="E8" s="17">
        <f>Deadlands!$D42</f>
        <v>1116152.360633597</v>
      </c>
      <c r="F8" s="17">
        <f>Deadlands!$D43</f>
        <v>1674228.5409503956</v>
      </c>
    </row>
    <row r="9" spans="1:7">
      <c r="A9">
        <v>7</v>
      </c>
      <c r="B9" t="s">
        <v>590</v>
      </c>
      <c r="C9" s="8">
        <v>0</v>
      </c>
      <c r="D9" s="8">
        <v>0</v>
      </c>
      <c r="E9" s="8">
        <v>0</v>
      </c>
      <c r="F9" s="8">
        <v>0</v>
      </c>
    </row>
    <row r="10" spans="1:7">
      <c r="A10">
        <v>8</v>
      </c>
      <c r="B10" s="18" t="s">
        <v>508</v>
      </c>
      <c r="C10" s="17">
        <f>TheDesert!$D34</f>
        <v>958152.26204340172</v>
      </c>
      <c r="D10" s="17">
        <f>TheDesert!$D35</f>
        <v>1437228.3930651026</v>
      </c>
      <c r="E10" s="17">
        <f>TheDesert!$D36</f>
        <v>1548774.4609525634</v>
      </c>
      <c r="F10" s="17">
        <f>TheDesert!$D37</f>
        <v>2323161.6914288453</v>
      </c>
    </row>
    <row r="11" spans="1:7">
      <c r="A11">
        <v>9</v>
      </c>
      <c r="B11" s="18" t="s">
        <v>509</v>
      </c>
      <c r="C11" s="17">
        <f>TheBeach!$D38</f>
        <v>1184417.4231360001</v>
      </c>
      <c r="D11" s="17">
        <f>TheBeach!$D39</f>
        <v>1776626.1347040001</v>
      </c>
      <c r="E11" s="17">
        <f>TheBeach!$D40</f>
        <v>1917962.1258091007</v>
      </c>
      <c r="F11" s="17">
        <f>TheBeach!$D41</f>
        <v>2876943.1887136512</v>
      </c>
    </row>
    <row r="12" spans="1:7">
      <c r="A12">
        <v>10</v>
      </c>
      <c r="B12" s="18" t="s">
        <v>510</v>
      </c>
      <c r="C12" s="17">
        <f>BinaryBattlefield!$D48</f>
        <v>2436697.0615583668</v>
      </c>
      <c r="D12" s="17">
        <f>BinaryBattlefield!$D49</f>
        <v>3655045.5923375501</v>
      </c>
      <c r="E12" s="17">
        <f>BinaryBattlefield!$D50</f>
        <v>3946695.1556204748</v>
      </c>
      <c r="F12" s="17">
        <f>BinaryBattlefield!$D51</f>
        <v>5920042.7334307125</v>
      </c>
    </row>
    <row r="13" spans="1:7">
      <c r="A13">
        <v>11</v>
      </c>
      <c r="B13" s="18" t="s">
        <v>511</v>
      </c>
      <c r="C13" s="17">
        <f>DragonCave!$D35</f>
        <v>4643313.4055068726</v>
      </c>
      <c r="D13" s="17">
        <f>DragonCave!$D36</f>
        <v>6964970.1082603075</v>
      </c>
      <c r="E13" s="17">
        <f>DragonCave!$D37</f>
        <v>7534856.5914818076</v>
      </c>
      <c r="F13" s="17">
        <f>DragonCave!$D38</f>
        <v>11302284.887222713</v>
      </c>
    </row>
    <row r="14" spans="1:7">
      <c r="A14">
        <v>12</v>
      </c>
      <c r="B14" s="18" t="s">
        <v>512</v>
      </c>
      <c r="C14" s="17">
        <f>PirateShip!$D46</f>
        <v>5173728.1824360481</v>
      </c>
      <c r="D14" s="17">
        <f>PirateShip!$D47</f>
        <v>7760592.2736540716</v>
      </c>
      <c r="E14" s="17">
        <f>PirateShip!$D48</f>
        <v>8373597.1288162377</v>
      </c>
      <c r="F14" s="17">
        <f>PirateShip!$D49</f>
        <v>12560395.693224356</v>
      </c>
    </row>
    <row r="15" spans="1:7">
      <c r="A15">
        <v>13</v>
      </c>
      <c r="B15" s="18" t="s">
        <v>513</v>
      </c>
      <c r="C15" s="17">
        <f>TriangleLand!$D41</f>
        <v>10654205.393603077</v>
      </c>
      <c r="D15" s="17">
        <f>TriangleLand!$D42</f>
        <v>15981308.090404615</v>
      </c>
      <c r="E15" s="17">
        <f>TriangleLand!$D43</f>
        <v>17530501.196824614</v>
      </c>
      <c r="F15" s="17">
        <f>TriangleLand!$D44</f>
        <v>26295751.795236923</v>
      </c>
    </row>
    <row r="16" spans="1:7">
      <c r="A16">
        <v>14</v>
      </c>
      <c r="B16" s="18" t="s">
        <v>523</v>
      </c>
      <c r="C16" s="17">
        <f>RopelessRoom!$D23</f>
        <v>260313.48000000004</v>
      </c>
      <c r="D16" s="17">
        <f>RopelessRoom!$D24</f>
        <v>390470.22000000009</v>
      </c>
      <c r="E16" s="17">
        <f>RopelessRoom!$D25</f>
        <v>417238.94419200008</v>
      </c>
      <c r="F16" s="17">
        <f>RopelessRoom!$D26</f>
        <v>625858.41628800018</v>
      </c>
    </row>
    <row r="17" spans="1:7">
      <c r="A17">
        <v>15</v>
      </c>
      <c r="B17" s="18" t="s">
        <v>506</v>
      </c>
      <c r="C17" s="17">
        <f>PollutedSky!$D32</f>
        <v>649790.99100000004</v>
      </c>
      <c r="D17" s="17">
        <f>PollutedSky!$D33</f>
        <v>974686.48650000012</v>
      </c>
      <c r="E17" s="17">
        <f>PollutedSky!$D34</f>
        <v>1047259.8664615385</v>
      </c>
      <c r="F17" s="17">
        <f>PollutedSky!$D35</f>
        <v>1570889.7996923078</v>
      </c>
    </row>
    <row r="18" spans="1:7">
      <c r="A18">
        <v>16</v>
      </c>
      <c r="B18" s="18" t="s">
        <v>503</v>
      </c>
      <c r="C18" s="17">
        <f>SecretBeach!$D35</f>
        <v>2287264.2883199998</v>
      </c>
      <c r="D18" s="17">
        <f>SecretBeach!$D36</f>
        <v>3430896.4324799995</v>
      </c>
      <c r="E18" s="17">
        <f>SecretBeach!$D37</f>
        <v>3706403.6314190766</v>
      </c>
      <c r="F18" s="17">
        <f>SecretBeach!$D38</f>
        <v>5559605.4471286144</v>
      </c>
    </row>
    <row r="19" spans="1:7">
      <c r="A19">
        <v>17</v>
      </c>
      <c r="B19" s="18" t="s">
        <v>608</v>
      </c>
      <c r="C19" s="17">
        <f>ScaryGraveyard!$D198</f>
        <v>3857103.0126102287</v>
      </c>
      <c r="D19" s="17">
        <f>ScaryGraveyard!$D199</f>
        <v>5785654.518915344</v>
      </c>
      <c r="E19" s="17">
        <f>ScaryGraveyard!$D200</f>
        <v>6270398.9890363617</v>
      </c>
      <c r="F19" s="17">
        <f>ScaryGraveyard!$D201</f>
        <v>9405598.4835545439</v>
      </c>
      <c r="G19" t="s">
        <v>689</v>
      </c>
    </row>
    <row r="20" spans="1:7">
      <c r="A20">
        <v>18</v>
      </c>
      <c r="B20" s="18" t="s">
        <v>522</v>
      </c>
      <c r="C20" s="17">
        <f>DarkPortal!$D23</f>
        <v>7580952.7199999988</v>
      </c>
      <c r="D20" s="17">
        <f>DarkPortal!$D24</f>
        <v>11371429.079999998</v>
      </c>
      <c r="E20" s="17">
        <f>DarkPortal!$D25</f>
        <v>12540107.520000001</v>
      </c>
      <c r="F20" s="17">
        <f>DarkPortal!$D26</f>
        <v>18810161.280000001</v>
      </c>
    </row>
    <row r="21" spans="1:7">
      <c r="A21">
        <v>19</v>
      </c>
      <c r="B21" s="18" t="s">
        <v>497</v>
      </c>
      <c r="C21" s="17">
        <f>'2012YeOldePub'!$D24</f>
        <v>4136224.0038000001</v>
      </c>
      <c r="D21" s="17">
        <f>'2012YeOldePub'!$D25</f>
        <v>6204336.0056999996</v>
      </c>
      <c r="E21" s="17">
        <f>'2012YeOldePub'!$D26</f>
        <v>6711359.3904000008</v>
      </c>
      <c r="F21" s="17">
        <f>'2012YeOldePub'!$D27</f>
        <v>10067039.085600002</v>
      </c>
      <c r="G21" t="s">
        <v>669</v>
      </c>
    </row>
    <row r="22" spans="1:7">
      <c r="A22">
        <v>20</v>
      </c>
      <c r="B22" t="s">
        <v>514</v>
      </c>
      <c r="C22" s="41" t="s">
        <v>641</v>
      </c>
      <c r="D22" s="41" t="s">
        <v>641</v>
      </c>
      <c r="E22" s="41" t="s">
        <v>641</v>
      </c>
      <c r="F22" s="41" t="s">
        <v>641</v>
      </c>
    </row>
    <row r="23" spans="1:7">
      <c r="A23">
        <v>21</v>
      </c>
      <c r="B23" s="18" t="s">
        <v>515</v>
      </c>
      <c r="C23" s="17">
        <f>MysticPath!$D35</f>
        <v>3746865.230769231</v>
      </c>
      <c r="D23" s="17">
        <f>MysticPath!$D36</f>
        <v>5620297.846153846</v>
      </c>
      <c r="E23" s="17">
        <f>MysticPath!$D37</f>
        <v>8365056.0000000009</v>
      </c>
      <c r="F23" s="17">
        <f>MysticPath!$D38</f>
        <v>12547584.000000002</v>
      </c>
      <c r="G23" t="s">
        <v>667</v>
      </c>
    </row>
    <row r="24" spans="1:7">
      <c r="A24">
        <v>22</v>
      </c>
      <c r="B24" t="s">
        <v>594</v>
      </c>
      <c r="C24" s="8">
        <v>0</v>
      </c>
      <c r="D24" s="8">
        <v>0</v>
      </c>
      <c r="E24" s="8">
        <v>0</v>
      </c>
      <c r="F24" s="8">
        <v>0</v>
      </c>
    </row>
    <row r="25" spans="1:7">
      <c r="A25">
        <v>23</v>
      </c>
      <c r="B25" s="18" t="s">
        <v>516</v>
      </c>
      <c r="C25" s="17">
        <f>'9001MysticForest'!$D48</f>
        <v>6665406.8915076926</v>
      </c>
      <c r="D25" s="17">
        <f>'9001MysticForest'!$D49</f>
        <v>9998110.337261539</v>
      </c>
      <c r="E25" s="17">
        <f>'9001MysticForest'!$D50</f>
        <v>11025648.381046152</v>
      </c>
      <c r="F25" s="17">
        <f>'9001MysticForest'!$D51</f>
        <v>16538472.571569227</v>
      </c>
    </row>
    <row r="26" spans="1:7">
      <c r="A26">
        <v>24</v>
      </c>
      <c r="B26" s="18" t="s">
        <v>595</v>
      </c>
      <c r="C26" s="17">
        <f>DefendMission!$D31</f>
        <v>24870585.599999998</v>
      </c>
      <c r="D26" s="17">
        <f>DefendMission!$D32</f>
        <v>37305878.399999999</v>
      </c>
      <c r="E26" s="17">
        <f>DefendMission!$D33</f>
        <v>56546380.800000004</v>
      </c>
      <c r="F26" s="17">
        <f>DefendMission!$D34</f>
        <v>84819571.200000003</v>
      </c>
    </row>
    <row r="27" spans="1:7">
      <c r="A27">
        <v>25</v>
      </c>
      <c r="B27" s="18" t="s">
        <v>596</v>
      </c>
      <c r="C27" s="17">
        <f>SecretLab!$D32</f>
        <v>6964055.9999999981</v>
      </c>
      <c r="D27" s="17">
        <f>SecretLab!$D33</f>
        <v>10446083.999999998</v>
      </c>
      <c r="E27" s="17">
        <f>SecretLab!$D34</f>
        <v>13618368.000000002</v>
      </c>
      <c r="F27" s="17">
        <f>SecretLab!$D35</f>
        <v>20427552</v>
      </c>
      <c r="G27" t="s">
        <v>668</v>
      </c>
    </row>
    <row r="28" spans="1:7">
      <c r="A28">
        <v>26</v>
      </c>
      <c r="B28" s="18" t="s">
        <v>520</v>
      </c>
      <c r="C28" s="17">
        <f>VolcanoPeak!$D34</f>
        <v>3718984.9090909092</v>
      </c>
      <c r="D28" s="17">
        <f>VolcanoPeak!$D35</f>
        <v>5578477.3636363642</v>
      </c>
      <c r="E28" s="17">
        <f>VolcanoPeak!$D36</f>
        <v>6035128.1454545446</v>
      </c>
      <c r="F28" s="17">
        <f>VolcanoPeak!$D37</f>
        <v>9052692.218181815</v>
      </c>
    </row>
    <row r="29" spans="1:7">
      <c r="A29">
        <v>27</v>
      </c>
      <c r="B29" s="18" t="s">
        <v>521</v>
      </c>
      <c r="C29" s="17">
        <f>FrostyZone!$D34</f>
        <v>5913002.5810909085</v>
      </c>
      <c r="D29" s="17">
        <f>FrostyZone!$D35</f>
        <v>8869503.8716363646</v>
      </c>
      <c r="E29" s="17">
        <f>FrostyZone!$D36</f>
        <v>9595390.7677090894</v>
      </c>
      <c r="F29" s="17">
        <f>FrostyZone!$D37</f>
        <v>14393086.151563637</v>
      </c>
    </row>
    <row r="30" spans="1:7">
      <c r="A30">
        <v>28</v>
      </c>
      <c r="B30" t="s">
        <v>519</v>
      </c>
      <c r="C30" s="68" t="s">
        <v>644</v>
      </c>
      <c r="D30" s="68"/>
      <c r="E30" s="68"/>
      <c r="F30" s="68"/>
    </row>
    <row r="31" spans="1:7">
      <c r="A31">
        <v>29</v>
      </c>
      <c r="B31" t="s">
        <v>524</v>
      </c>
      <c r="C31" s="41" t="s">
        <v>641</v>
      </c>
      <c r="D31" s="41" t="s">
        <v>641</v>
      </c>
      <c r="E31" s="41" t="s">
        <v>641</v>
      </c>
      <c r="F31" s="41" t="s">
        <v>641</v>
      </c>
    </row>
    <row r="32" spans="1:7">
      <c r="A32">
        <v>30</v>
      </c>
      <c r="B32" s="18" t="str">
        <f>"-Infinity: Prehistoric Area"</f>
        <v>-Infinity: Prehistoric Area</v>
      </c>
      <c r="C32" s="17">
        <f>Prehistoric!$D27</f>
        <v>156145.5</v>
      </c>
      <c r="D32" s="17">
        <f>Prehistoric!$D28</f>
        <v>234218.25</v>
      </c>
      <c r="E32" s="17">
        <f>Prehistoric!$D29</f>
        <v>250289.86320000002</v>
      </c>
      <c r="F32" s="17">
        <f>Prehistoric!$D30</f>
        <v>375434.79479999997</v>
      </c>
    </row>
    <row r="33" spans="1:6">
      <c r="A33">
        <v>31</v>
      </c>
      <c r="B33" t="s">
        <v>593</v>
      </c>
      <c r="C33" s="41" t="s">
        <v>641</v>
      </c>
      <c r="D33" s="41" t="s">
        <v>641</v>
      </c>
      <c r="E33" s="41" t="s">
        <v>641</v>
      </c>
      <c r="F33" s="41" t="s">
        <v>641</v>
      </c>
    </row>
    <row r="34" spans="1:6">
      <c r="A34">
        <v>32</v>
      </c>
      <c r="B34" t="s">
        <v>610</v>
      </c>
      <c r="C34" s="8">
        <v>0</v>
      </c>
      <c r="D34" s="8">
        <v>0</v>
      </c>
      <c r="E34" s="8">
        <v>0</v>
      </c>
      <c r="F34" s="8">
        <v>0</v>
      </c>
    </row>
    <row r="35" spans="1:6">
      <c r="A35">
        <v>33</v>
      </c>
      <c r="B35" t="s">
        <v>611</v>
      </c>
      <c r="C35" s="8">
        <v>0</v>
      </c>
      <c r="D35" s="8">
        <v>0</v>
      </c>
      <c r="E35" s="8">
        <v>0</v>
      </c>
      <c r="F35" s="8">
        <v>0</v>
      </c>
    </row>
    <row r="36" spans="1:6">
      <c r="A36">
        <v>34</v>
      </c>
      <c r="B36" t="s">
        <v>527</v>
      </c>
      <c r="C36" s="41" t="s">
        <v>641</v>
      </c>
      <c r="D36" s="41" t="s">
        <v>641</v>
      </c>
      <c r="E36" s="41" t="s">
        <v>641</v>
      </c>
      <c r="F36" s="41" t="s">
        <v>641</v>
      </c>
    </row>
    <row r="37" spans="1:6">
      <c r="A37">
        <v>35</v>
      </c>
      <c r="B37" t="s">
        <v>528</v>
      </c>
      <c r="C37" s="41" t="s">
        <v>641</v>
      </c>
      <c r="D37" s="41" t="s">
        <v>641</v>
      </c>
      <c r="E37" s="41" t="s">
        <v>641</v>
      </c>
      <c r="F37" s="41" t="s">
        <v>641</v>
      </c>
    </row>
    <row r="38" spans="1:6">
      <c r="A38">
        <v>36</v>
      </c>
      <c r="B38" t="s">
        <v>529</v>
      </c>
      <c r="C38" s="41" t="s">
        <v>641</v>
      </c>
      <c r="D38" s="41" t="s">
        <v>641</v>
      </c>
      <c r="E38" s="41" t="s">
        <v>641</v>
      </c>
      <c r="F38" s="41" t="s">
        <v>641</v>
      </c>
    </row>
    <row r="39" spans="1:6">
      <c r="A39">
        <v>37</v>
      </c>
      <c r="B39" t="s">
        <v>530</v>
      </c>
      <c r="C39" s="41" t="s">
        <v>641</v>
      </c>
      <c r="D39" s="41" t="s">
        <v>641</v>
      </c>
      <c r="E39" s="41" t="s">
        <v>641</v>
      </c>
      <c r="F39" s="41" t="s">
        <v>641</v>
      </c>
    </row>
    <row r="40" spans="1:6">
      <c r="A40">
        <v>38</v>
      </c>
      <c r="B40" t="s">
        <v>531</v>
      </c>
      <c r="C40" s="41" t="s">
        <v>641</v>
      </c>
      <c r="D40" s="41" t="s">
        <v>641</v>
      </c>
      <c r="E40" s="41" t="s">
        <v>641</v>
      </c>
      <c r="F40" s="41" t="s">
        <v>641</v>
      </c>
    </row>
    <row r="41" spans="1:6">
      <c r="A41">
        <v>39</v>
      </c>
      <c r="B41" t="s">
        <v>532</v>
      </c>
      <c r="C41" s="41" t="s">
        <v>641</v>
      </c>
      <c r="D41" s="41" t="s">
        <v>641</v>
      </c>
      <c r="E41" s="41" t="s">
        <v>641</v>
      </c>
      <c r="F41" s="41" t="s">
        <v>641</v>
      </c>
    </row>
    <row r="42" spans="1:6">
      <c r="A42">
        <v>40</v>
      </c>
      <c r="B42" t="s">
        <v>533</v>
      </c>
      <c r="C42" s="41" t="s">
        <v>641</v>
      </c>
      <c r="D42" s="41" t="s">
        <v>641</v>
      </c>
      <c r="E42" s="41" t="s">
        <v>641</v>
      </c>
      <c r="F42" s="41" t="s">
        <v>641</v>
      </c>
    </row>
    <row r="43" spans="1:6">
      <c r="A43">
        <v>41</v>
      </c>
      <c r="B43" t="s">
        <v>534</v>
      </c>
      <c r="C43" s="41" t="s">
        <v>641</v>
      </c>
      <c r="D43" s="41" t="s">
        <v>641</v>
      </c>
      <c r="E43" s="41" t="s">
        <v>641</v>
      </c>
      <c r="F43" s="41" t="s">
        <v>641</v>
      </c>
    </row>
    <row r="44" spans="1:6">
      <c r="A44">
        <v>42</v>
      </c>
      <c r="B44" t="s">
        <v>535</v>
      </c>
      <c r="C44" s="41" t="s">
        <v>641</v>
      </c>
      <c r="D44" s="41" t="s">
        <v>641</v>
      </c>
      <c r="E44" s="41" t="s">
        <v>641</v>
      </c>
      <c r="F44" s="41" t="s">
        <v>641</v>
      </c>
    </row>
    <row r="45" spans="1:6">
      <c r="A45">
        <v>43</v>
      </c>
      <c r="B45" t="s">
        <v>612</v>
      </c>
      <c r="C45" s="8">
        <v>0</v>
      </c>
      <c r="D45" s="8">
        <v>0</v>
      </c>
      <c r="E45" s="8">
        <v>0</v>
      </c>
      <c r="F45" s="8">
        <v>0</v>
      </c>
    </row>
    <row r="46" spans="1:6">
      <c r="A46">
        <v>44</v>
      </c>
      <c r="B46" s="18" t="s">
        <v>633</v>
      </c>
      <c r="C46" s="17">
        <f>SmileyIslandOn!$D30</f>
        <v>6885366.0333333323</v>
      </c>
      <c r="D46" s="17">
        <f>SmileyIslandOn!$D31</f>
        <v>10328049.049999999</v>
      </c>
      <c r="E46" s="17">
        <f>SmileyIslandOn!$D32</f>
        <v>11093808.266666666</v>
      </c>
      <c r="F46" s="17">
        <f>SmileyIslandOn!$D33</f>
        <v>16640712.399999999</v>
      </c>
    </row>
    <row r="47" spans="1:6">
      <c r="A47">
        <v>44</v>
      </c>
      <c r="B47" s="18" t="s">
        <v>634</v>
      </c>
      <c r="C47" s="17">
        <f>SmileyIslandOff!$D30</f>
        <v>9983780.7483333312</v>
      </c>
      <c r="D47" s="17">
        <f>SmileyIslandOff!$D31</f>
        <v>14975671.122499999</v>
      </c>
      <c r="E47" s="17">
        <f>SmileyIslandOff!$D32</f>
        <v>16086021.986666666</v>
      </c>
      <c r="F47" s="17">
        <f>SmileyIslandOff!$D33</f>
        <v>24129032.979999997</v>
      </c>
    </row>
    <row r="48" spans="1:6">
      <c r="A48">
        <v>45</v>
      </c>
      <c r="B48" t="s">
        <v>591</v>
      </c>
      <c r="C48" s="8">
        <v>0</v>
      </c>
      <c r="D48" s="8">
        <v>0</v>
      </c>
      <c r="E48" s="8">
        <v>0</v>
      </c>
      <c r="F48" s="8">
        <v>0</v>
      </c>
    </row>
    <row r="49" spans="1:7">
      <c r="A49">
        <v>46</v>
      </c>
      <c r="B49" t="s">
        <v>592</v>
      </c>
      <c r="C49" s="8">
        <v>0</v>
      </c>
      <c r="D49" s="8">
        <v>0</v>
      </c>
      <c r="E49" s="8">
        <v>0</v>
      </c>
      <c r="F49" s="8">
        <v>0</v>
      </c>
    </row>
    <row r="50" spans="1:7">
      <c r="A50">
        <v>47</v>
      </c>
      <c r="B50" t="s">
        <v>537</v>
      </c>
      <c r="C50" s="41" t="s">
        <v>641</v>
      </c>
      <c r="D50" s="41" t="s">
        <v>641</v>
      </c>
      <c r="E50" s="41" t="s">
        <v>641</v>
      </c>
      <c r="F50" s="41" t="s">
        <v>641</v>
      </c>
    </row>
    <row r="51" spans="1:7">
      <c r="A51">
        <v>48</v>
      </c>
      <c r="B51" s="18" t="s">
        <v>538</v>
      </c>
      <c r="C51" s="17">
        <f>PokaymanCity!$D28</f>
        <v>9599505.3547692299</v>
      </c>
      <c r="D51" s="17">
        <f>PokaymanCity!$D29</f>
        <v>14399258.032153843</v>
      </c>
      <c r="E51" s="17">
        <f>PokaymanCity!$D30</f>
        <v>15525951.022769228</v>
      </c>
      <c r="F51" s="17">
        <f>PokaymanCity!$D31</f>
        <v>23288926.534153841</v>
      </c>
    </row>
    <row r="52" spans="1:7">
      <c r="A52">
        <v>49</v>
      </c>
      <c r="B52" s="18" t="s">
        <v>539</v>
      </c>
      <c r="C52" s="17">
        <f>NotCopyrightInfringement!$D35</f>
        <v>16319206.85811189</v>
      </c>
      <c r="D52" s="17">
        <f>NotCopyrightInfringement!$D36</f>
        <v>24478810.287167836</v>
      </c>
      <c r="E52" s="17">
        <f>NotCopyrightInfringement!$D37</f>
        <v>27030674.540979028</v>
      </c>
      <c r="F52" s="17">
        <f>NotCopyrightInfringement!$D38</f>
        <v>40546011.811468542</v>
      </c>
    </row>
    <row r="53" spans="1:7">
      <c r="A53">
        <v>50</v>
      </c>
      <c r="B53" t="s">
        <v>540</v>
      </c>
      <c r="C53" s="41" t="s">
        <v>641</v>
      </c>
      <c r="D53" s="41" t="s">
        <v>641</v>
      </c>
      <c r="E53" s="8">
        <v>0</v>
      </c>
      <c r="F53" s="8">
        <v>0</v>
      </c>
    </row>
    <row r="54" spans="1:7">
      <c r="A54">
        <v>51</v>
      </c>
      <c r="B54" t="s">
        <v>609</v>
      </c>
      <c r="C54" s="8">
        <v>0</v>
      </c>
      <c r="D54" s="8">
        <v>0</v>
      </c>
      <c r="E54" s="8">
        <v>0</v>
      </c>
      <c r="F54" s="8">
        <v>0</v>
      </c>
    </row>
    <row r="55" spans="1:7">
      <c r="A55">
        <v>52</v>
      </c>
      <c r="B55" t="s">
        <v>543</v>
      </c>
      <c r="C55" s="41" t="s">
        <v>641</v>
      </c>
      <c r="D55" s="41" t="s">
        <v>641</v>
      </c>
      <c r="E55" s="41" t="s">
        <v>641</v>
      </c>
      <c r="F55" s="41" t="s">
        <v>641</v>
      </c>
    </row>
    <row r="56" spans="1:7">
      <c r="A56">
        <v>53</v>
      </c>
      <c r="B56" t="s">
        <v>541</v>
      </c>
      <c r="C56" s="41" t="s">
        <v>641</v>
      </c>
      <c r="D56" s="41" t="s">
        <v>641</v>
      </c>
      <c r="E56" s="41" t="s">
        <v>641</v>
      </c>
      <c r="F56" s="41" t="s">
        <v>641</v>
      </c>
    </row>
    <row r="57" spans="1:7">
      <c r="A57">
        <v>54</v>
      </c>
      <c r="B57" t="s">
        <v>542</v>
      </c>
      <c r="C57" s="41" t="s">
        <v>641</v>
      </c>
      <c r="D57" s="41" t="s">
        <v>641</v>
      </c>
      <c r="E57" s="41" t="s">
        <v>641</v>
      </c>
      <c r="F57" s="41" t="s">
        <v>641</v>
      </c>
    </row>
    <row r="58" spans="1:7">
      <c r="A58">
        <v>55</v>
      </c>
      <c r="B58" t="s">
        <v>613</v>
      </c>
      <c r="C58" s="8">
        <v>0</v>
      </c>
      <c r="D58" s="8">
        <v>0</v>
      </c>
      <c r="E58" s="8">
        <v>0</v>
      </c>
      <c r="F58" s="8">
        <v>0</v>
      </c>
    </row>
    <row r="59" spans="1:7">
      <c r="A59">
        <v>56</v>
      </c>
      <c r="B59" t="s">
        <v>382</v>
      </c>
      <c r="C59" s="41" t="s">
        <v>641</v>
      </c>
      <c r="D59" s="41" t="s">
        <v>641</v>
      </c>
      <c r="E59" s="41" t="s">
        <v>641</v>
      </c>
      <c r="F59" s="41" t="s">
        <v>641</v>
      </c>
    </row>
    <row r="60" spans="1:7">
      <c r="A60">
        <v>57</v>
      </c>
      <c r="B60" s="18" t="s">
        <v>544</v>
      </c>
      <c r="C60" s="17">
        <f>CensorShip!$D24</f>
        <v>10354643.9208</v>
      </c>
      <c r="D60" s="17">
        <f>CensorShip!$D25</f>
        <v>15531965.881199999</v>
      </c>
      <c r="E60" s="17">
        <f>CensorShip!$D26</f>
        <v>17148904.0704</v>
      </c>
      <c r="F60" s="17">
        <f>CensorShip!$D27</f>
        <v>25723356.105600003</v>
      </c>
    </row>
    <row r="61" spans="1:7">
      <c r="A61">
        <v>58</v>
      </c>
      <c r="B61" t="s">
        <v>614</v>
      </c>
      <c r="C61" s="8">
        <v>0</v>
      </c>
      <c r="D61" s="8">
        <v>0</v>
      </c>
      <c r="E61" s="8">
        <v>0</v>
      </c>
      <c r="F61" s="8">
        <v>0</v>
      </c>
    </row>
    <row r="62" spans="1:7">
      <c r="A62">
        <v>59</v>
      </c>
      <c r="B62" t="s">
        <v>615</v>
      </c>
      <c r="C62" s="8">
        <v>0</v>
      </c>
      <c r="D62" s="8">
        <v>0</v>
      </c>
      <c r="E62" s="41" t="s">
        <v>641</v>
      </c>
      <c r="F62" s="41" t="s">
        <v>641</v>
      </c>
    </row>
    <row r="63" spans="1:7">
      <c r="A63">
        <v>60</v>
      </c>
      <c r="B63" s="18" t="s">
        <v>545</v>
      </c>
      <c r="C63" s="17">
        <f>Foodlandistan!$D24</f>
        <v>2192400</v>
      </c>
      <c r="D63" s="17">
        <f>Foodlandistan!$D25</f>
        <v>3288600</v>
      </c>
      <c r="E63" s="17">
        <f>Foodlandistan!$D26</f>
        <v>8640000</v>
      </c>
      <c r="F63" s="17">
        <f>Foodlandistan!$D27</f>
        <v>12960000</v>
      </c>
      <c r="G63" t="s">
        <v>664</v>
      </c>
    </row>
    <row r="64" spans="1:7">
      <c r="A64">
        <v>61</v>
      </c>
      <c r="B64" t="s">
        <v>546</v>
      </c>
      <c r="C64" s="41" t="s">
        <v>665</v>
      </c>
      <c r="D64" s="41" t="s">
        <v>665</v>
      </c>
      <c r="E64" s="41" t="s">
        <v>665</v>
      </c>
      <c r="F64" s="41" t="s">
        <v>665</v>
      </c>
    </row>
    <row r="65" spans="1:7">
      <c r="A65">
        <v>62</v>
      </c>
      <c r="B65" s="18" t="s">
        <v>547</v>
      </c>
      <c r="C65" s="17">
        <f>LullabyLake!$D30</f>
        <v>7360175.6112857154</v>
      </c>
      <c r="D65" s="17">
        <f>LullabyLake!$D31</f>
        <v>11040263.416928573</v>
      </c>
      <c r="E65" s="17">
        <f>LullabyLake!$D32</f>
        <v>12031350.490285717</v>
      </c>
      <c r="F65" s="17">
        <f>LullabyLake!$D33</f>
        <v>18047025.735428575</v>
      </c>
    </row>
    <row r="66" spans="1:7">
      <c r="A66">
        <v>62</v>
      </c>
      <c r="B66" s="18" t="s">
        <v>650</v>
      </c>
      <c r="C66" s="17">
        <f>C65*1.07</f>
        <v>7875387.9040757157</v>
      </c>
      <c r="D66" s="17">
        <f>D65*1.07</f>
        <v>11813081.856113574</v>
      </c>
      <c r="E66" s="17">
        <f>E65*1.07</f>
        <v>12873545.024605718</v>
      </c>
      <c r="F66" s="17">
        <f>F65*1.07</f>
        <v>19310317.536908578</v>
      </c>
      <c r="G66" t="s">
        <v>666</v>
      </c>
    </row>
    <row r="67" spans="1:7">
      <c r="A67">
        <v>63</v>
      </c>
      <c r="B67" s="18" t="s">
        <v>548</v>
      </c>
      <c r="C67" s="17">
        <f>BillygoatBridge!$D28</f>
        <v>10948736.406109091</v>
      </c>
      <c r="D67" s="17">
        <f>BillygoatBridge!$D29</f>
        <v>16423104.609163638</v>
      </c>
      <c r="E67" s="17">
        <f>BillygoatBridge!$D30</f>
        <v>17962075.808116369</v>
      </c>
      <c r="F67" s="17">
        <f>BillygoatBridge!$D31</f>
        <v>26943113.712174553</v>
      </c>
    </row>
    <row r="68" spans="1:7">
      <c r="A68">
        <v>63</v>
      </c>
      <c r="B68" s="18" t="s">
        <v>651</v>
      </c>
      <c r="C68" s="17">
        <f>C67*1.07</f>
        <v>11715147.954536729</v>
      </c>
      <c r="D68" s="17">
        <f>D67*1.07</f>
        <v>17572721.931805093</v>
      </c>
      <c r="E68" s="17">
        <f>E67*1.07</f>
        <v>19219421.114684515</v>
      </c>
      <c r="F68" s="17">
        <f>F67*1.07</f>
        <v>28829131.672026772</v>
      </c>
      <c r="G68" t="s">
        <v>666</v>
      </c>
    </row>
    <row r="69" spans="1:7">
      <c r="A69">
        <v>64</v>
      </c>
      <c r="B69" s="18" t="s">
        <v>549</v>
      </c>
      <c r="C69" s="17">
        <f>FabledForest!$D29</f>
        <v>10242153.423771426</v>
      </c>
      <c r="D69" s="17">
        <f>FabledForest!$D30</f>
        <v>15363230.135657141</v>
      </c>
      <c r="E69" s="17">
        <f>FabledForest!$D31</f>
        <v>16862890.11017143</v>
      </c>
      <c r="F69" s="17">
        <f>FabledForest!$D32</f>
        <v>25294335.165257148</v>
      </c>
    </row>
    <row r="70" spans="1:7">
      <c r="A70">
        <v>64</v>
      </c>
      <c r="B70" s="18" t="s">
        <v>652</v>
      </c>
      <c r="C70" s="17">
        <f>C69*1.07</f>
        <v>10959104.163435427</v>
      </c>
      <c r="D70" s="17">
        <f>D69*1.07</f>
        <v>16438656.245153142</v>
      </c>
      <c r="E70" s="17">
        <f>E69*1.07</f>
        <v>18043292.41788343</v>
      </c>
      <c r="F70" s="17">
        <f>F69*1.07</f>
        <v>27064938.62682515</v>
      </c>
      <c r="G70" t="s">
        <v>666</v>
      </c>
    </row>
    <row r="71" spans="1:7">
      <c r="A71">
        <v>65</v>
      </c>
      <c r="B71" s="18" t="s">
        <v>550</v>
      </c>
      <c r="C71" s="17">
        <f>FortressFoothills!$D28</f>
        <v>13352913.523862069</v>
      </c>
      <c r="D71" s="17">
        <f>FortressFoothills!$D29</f>
        <v>20029370.285793103</v>
      </c>
      <c r="E71" s="17">
        <f>FortressFoothills!$D30</f>
        <v>22104246.51608276</v>
      </c>
      <c r="F71" s="17">
        <f>FortressFoothills!$D31</f>
        <v>33156369.774124142</v>
      </c>
    </row>
    <row r="72" spans="1:7">
      <c r="A72">
        <v>65</v>
      </c>
      <c r="B72" s="18" t="s">
        <v>653</v>
      </c>
      <c r="C72" s="17">
        <f>C71*1.07</f>
        <v>14287617.470532415</v>
      </c>
      <c r="D72" s="17">
        <f>D71*1.07</f>
        <v>21431426.205798622</v>
      </c>
      <c r="E72" s="17">
        <f>E71*1.07</f>
        <v>23651543.772208553</v>
      </c>
      <c r="F72" s="17">
        <f>F71*1.07</f>
        <v>35477315.658312835</v>
      </c>
      <c r="G72" t="s">
        <v>666</v>
      </c>
    </row>
    <row r="73" spans="1:7">
      <c r="A73">
        <v>66</v>
      </c>
      <c r="B73" s="18" t="s">
        <v>551</v>
      </c>
      <c r="C73" s="17">
        <f>CastleGrimm!$D28</f>
        <v>16520578.489999998</v>
      </c>
      <c r="D73" s="17">
        <f>CastleGrimm!$D29</f>
        <v>24780867.734999996</v>
      </c>
      <c r="E73" s="17">
        <f>CastleGrimm!$D30</f>
        <v>27397157.530666661</v>
      </c>
      <c r="F73" s="17">
        <f>CastleGrimm!$D31</f>
        <v>41095736.295999996</v>
      </c>
    </row>
    <row r="74" spans="1:7">
      <c r="A74">
        <v>66</v>
      </c>
      <c r="B74" s="18" t="s">
        <v>654</v>
      </c>
      <c r="C74" s="17">
        <f>C73*1.07</f>
        <v>17677018.984299999</v>
      </c>
      <c r="D74" s="17">
        <f>D73*1.07</f>
        <v>26515528.476449996</v>
      </c>
      <c r="E74" s="17">
        <f>E73*1.07</f>
        <v>29314958.557813328</v>
      </c>
      <c r="F74" s="17">
        <f>F73*1.07</f>
        <v>43972437.836719997</v>
      </c>
      <c r="G74" t="s">
        <v>666</v>
      </c>
    </row>
    <row r="75" spans="1:7">
      <c r="A75">
        <v>67</v>
      </c>
      <c r="B75" s="18" t="s">
        <v>552</v>
      </c>
      <c r="C75" s="17">
        <f>ThroneRoom!$D27</f>
        <v>17194331.621376</v>
      </c>
      <c r="D75" s="17">
        <f>ThroneRoom!$D28</f>
        <v>25791497.432064004</v>
      </c>
      <c r="E75" s="17">
        <f>ThroneRoom!$D29</f>
        <v>28671904.088064</v>
      </c>
      <c r="F75" s="17">
        <f>ThroneRoom!$D30</f>
        <v>43007856.132095993</v>
      </c>
    </row>
    <row r="76" spans="1:7">
      <c r="A76">
        <v>67</v>
      </c>
      <c r="B76" s="18" t="s">
        <v>655</v>
      </c>
      <c r="C76" s="17">
        <f>C75*1.07</f>
        <v>18397934.83487232</v>
      </c>
      <c r="D76" s="17">
        <f>D75*1.07</f>
        <v>27596902.252308488</v>
      </c>
      <c r="E76" s="17">
        <f>E75*1.07</f>
        <v>30678937.374228481</v>
      </c>
      <c r="F76" s="17">
        <f>F75*1.07</f>
        <v>46018406.061342716</v>
      </c>
      <c r="G76" t="s">
        <v>666</v>
      </c>
    </row>
    <row r="77" spans="1:7">
      <c r="A77">
        <v>68</v>
      </c>
      <c r="B77" t="s">
        <v>553</v>
      </c>
      <c r="C77" s="41" t="s">
        <v>641</v>
      </c>
      <c r="D77" s="41" t="s">
        <v>641</v>
      </c>
      <c r="E77" s="41" t="s">
        <v>641</v>
      </c>
      <c r="F77" s="41" t="s">
        <v>641</v>
      </c>
    </row>
    <row r="78" spans="1:7">
      <c r="A78">
        <v>69</v>
      </c>
      <c r="B78" t="s">
        <v>616</v>
      </c>
      <c r="C78" s="8">
        <v>0</v>
      </c>
      <c r="D78" s="8">
        <v>0</v>
      </c>
      <c r="E78" s="8">
        <v>0</v>
      </c>
      <c r="F78" s="8">
        <v>0</v>
      </c>
    </row>
    <row r="79" spans="1:7">
      <c r="A79">
        <v>70</v>
      </c>
      <c r="B79" s="18" t="s">
        <v>554</v>
      </c>
      <c r="C79" s="17">
        <f>'2011TriangleLand'!$D35</f>
        <v>151384.04640000008</v>
      </c>
      <c r="D79" s="17">
        <f>'2011TriangleLand'!$D36</f>
        <v>227076.0696000001</v>
      </c>
      <c r="E79" s="17">
        <f>'2011TriangleLand'!$D37</f>
        <v>246428.05247999995</v>
      </c>
      <c r="F79" s="17">
        <f>'2011TriangleLand'!$D38</f>
        <v>369642.07871999993</v>
      </c>
      <c r="G79" t="s">
        <v>670</v>
      </c>
    </row>
    <row r="80" spans="1:7">
      <c r="A80">
        <v>71</v>
      </c>
      <c r="B80" t="s">
        <v>617</v>
      </c>
      <c r="C80" s="8">
        <v>0</v>
      </c>
      <c r="D80" s="8">
        <v>0</v>
      </c>
      <c r="E80" s="8">
        <v>0</v>
      </c>
      <c r="F80" s="8">
        <v>0</v>
      </c>
    </row>
    <row r="81" spans="1:6">
      <c r="A81">
        <v>72</v>
      </c>
      <c r="B81" t="s">
        <v>618</v>
      </c>
      <c r="C81" s="8">
        <v>0</v>
      </c>
      <c r="D81" s="8">
        <v>0</v>
      </c>
      <c r="E81" s="8">
        <v>0</v>
      </c>
      <c r="F81" s="8">
        <v>0</v>
      </c>
    </row>
    <row r="82" spans="1:6">
      <c r="A82">
        <v>73</v>
      </c>
      <c r="B82" t="s">
        <v>619</v>
      </c>
      <c r="C82" s="8">
        <v>0</v>
      </c>
      <c r="D82" s="8">
        <v>0</v>
      </c>
      <c r="E82" s="8">
        <v>0</v>
      </c>
      <c r="F82" s="8">
        <v>0</v>
      </c>
    </row>
    <row r="83" spans="1:6">
      <c r="A83">
        <v>74</v>
      </c>
      <c r="B83" t="s">
        <v>620</v>
      </c>
      <c r="C83" s="8">
        <v>0</v>
      </c>
      <c r="D83" s="8">
        <v>0</v>
      </c>
      <c r="E83" s="8">
        <v>0</v>
      </c>
      <c r="F83" s="8">
        <v>0</v>
      </c>
    </row>
    <row r="84" spans="1:6">
      <c r="A84">
        <v>75</v>
      </c>
      <c r="B84" t="s">
        <v>621</v>
      </c>
      <c r="C84" s="8">
        <v>0</v>
      </c>
      <c r="D84" s="8">
        <v>0</v>
      </c>
      <c r="E84" s="8">
        <v>0</v>
      </c>
      <c r="F84" s="8">
        <v>0</v>
      </c>
    </row>
    <row r="85" spans="1:6">
      <c r="A85">
        <v>76</v>
      </c>
      <c r="B85" t="s">
        <v>622</v>
      </c>
      <c r="C85" s="8">
        <v>0</v>
      </c>
      <c r="D85" s="8">
        <v>0</v>
      </c>
      <c r="E85" s="8">
        <v>0</v>
      </c>
      <c r="F85" s="8">
        <v>0</v>
      </c>
    </row>
    <row r="86" spans="1:6">
      <c r="A86">
        <v>77</v>
      </c>
      <c r="B86" t="s">
        <v>623</v>
      </c>
      <c r="C86" s="8">
        <v>0</v>
      </c>
      <c r="D86" s="8">
        <v>0</v>
      </c>
      <c r="E86" s="8">
        <v>0</v>
      </c>
      <c r="F86" s="8">
        <v>0</v>
      </c>
    </row>
    <row r="87" spans="1:6">
      <c r="A87">
        <v>78</v>
      </c>
      <c r="B87" t="s">
        <v>624</v>
      </c>
      <c r="C87" s="8">
        <v>0</v>
      </c>
      <c r="D87" s="8">
        <v>0</v>
      </c>
      <c r="E87" s="8">
        <v>0</v>
      </c>
      <c r="F87" s="8">
        <v>0</v>
      </c>
    </row>
  </sheetData>
  <mergeCells count="1">
    <mergeCell ref="C30:F30"/>
  </mergeCells>
  <hyperlinks>
    <hyperlink ref="B3" location="BeginnerTrainingZone!A1" display="Beginning Training Zone"/>
    <hyperlink ref="B4" location="AdvancedTrainingZone!A1" display="Advanced Training Zone"/>
    <hyperlink ref="B5" location="MysticForest!A1" display="Mystic Forest"/>
    <hyperlink ref="B6" location="NightForest!A1" display="Night Forest"/>
    <hyperlink ref="B7" location="TheSky!A1" display="The Sky"/>
    <hyperlink ref="B8" location="Deadlands!A1" display="Deadlands"/>
    <hyperlink ref="B20" location="DarkPortal!A1" display="Dark Portal"/>
    <hyperlink ref="B10" location="TheDesert!A1" display="The Desert"/>
    <hyperlink ref="B11" location="TheBeach!A1" display="The Beach"/>
    <hyperlink ref="B12" location="BinaryBattlefield!A1" display="Binary Battlefield"/>
    <hyperlink ref="B13" location="DragonCave!A1" display="Dragon Cave"/>
    <hyperlink ref="B14" location="PirateShip!A1" display="Pirate Ship"/>
    <hyperlink ref="B15" location="TriangleLand!A1" display="Triangle Land"/>
    <hyperlink ref="B16" location="RopelessRoom!A1" display="Ropeless Room"/>
    <hyperlink ref="B19" location="ScaryGraveyard!A1" display="Scary Graveyard"/>
    <hyperlink ref="B17" location="PollutedSky!A1" display="Polluted Sky"/>
    <hyperlink ref="B18" location="SecretBeach!A1" display="Secret Beach"/>
    <hyperlink ref="B21" location="'2012YeOldePub'!A1" display="2012: Ye Olde Pub"/>
    <hyperlink ref="B23" location="MysticPath!A1" display="Mystic Path"/>
    <hyperlink ref="B25" location="'9001MysticForest'!A1" display="9001: Mystic Forest"/>
    <hyperlink ref="B26" location="DefendMission!A1" display="Defend Mission"/>
    <hyperlink ref="B27" location="SecretLab!A1" display="Secret Lab"/>
    <hyperlink ref="B28" location="VolcanoPeak!A1" display="Volcano Peak"/>
    <hyperlink ref="B29" location="FrostyZone!A1" display="Frosty Zone"/>
    <hyperlink ref="B32" location="Prehistoric!A1" display="Prehistoric!A1"/>
    <hyperlink ref="B46" location="SmileyIslandOn!A1" display="Smiley Island (autofight on)"/>
    <hyperlink ref="B47" location="SmileyIslandOff!A1" display="Smiley Island (autofight off)"/>
    <hyperlink ref="B51" location="PokaymanCity!A1" display="Pokayman City"/>
    <hyperlink ref="B52" location="NotCopyrightInfringement!A1" display="Not Copyright Infringement"/>
    <hyperlink ref="B60" location="CensorShip!A1" display="Censor Ship"/>
    <hyperlink ref="B63" location="Foodlandistan!A1" display="Foodlandistan"/>
    <hyperlink ref="B65" location="LullabyLake!A1" display="Lullaby Lake"/>
    <hyperlink ref="B66" location="LullabyLake!A1" display="Lullaby Lake (adjusted)"/>
    <hyperlink ref="B67" location="BillygoatBridge!A1" display="Billygoat Bridge"/>
    <hyperlink ref="B68" location="BillygoatBridge!A1" display="Billygoat Bridge (adjusted)"/>
    <hyperlink ref="B69" location="FabledForest!A1" display="Fabled Forest"/>
    <hyperlink ref="B70" location="FabledForest!A1" display="Fabled Forest (adjusted)"/>
    <hyperlink ref="B71" location="FortressFoothills!A1" display="Fortress Foothills"/>
    <hyperlink ref="B72" location="FortressFoothills!A1" display="Fortress Foothills (adjusted)"/>
    <hyperlink ref="B73" location="CastleGrimm!A1" display="Castle Grimm"/>
    <hyperlink ref="B74" location="CastleGrimm!A1" display="Castle Grimm (adjusted)"/>
    <hyperlink ref="B75" location="ThroneRoom!A1" display="Throne Room"/>
    <hyperlink ref="B76" location="ThroneRoom!A1" display="Throne Room (adjusted)"/>
    <hyperlink ref="B79" location="'2011TriangleLand'!A1" display="2011: Triangle Land"/>
  </hyperlinks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8"/>
  <sheetViews>
    <sheetView workbookViewId="0">
      <pane xSplit="1" topLeftCell="B1" activePane="topRight" state="frozen"/>
      <selection pane="topRight" activeCell="A21" sqref="A21:D31"/>
    </sheetView>
  </sheetViews>
  <sheetFormatPr baseColWidth="10" defaultRowHeight="15" x14ac:dyDescent="0"/>
  <cols>
    <col min="1" max="1" width="20.6640625" bestFit="1" customWidth="1"/>
    <col min="2" max="2" width="13.83203125" bestFit="1" customWidth="1"/>
    <col min="3" max="4" width="12.83203125" bestFit="1" customWidth="1"/>
    <col min="5" max="5" width="8" bestFit="1" customWidth="1"/>
    <col min="6" max="6" width="8.5" bestFit="1" customWidth="1"/>
    <col min="7" max="7" width="9.1640625" bestFit="1" customWidth="1"/>
    <col min="8" max="8" width="8.6640625" bestFit="1" customWidth="1"/>
    <col min="9" max="9" width="13.83203125" bestFit="1" customWidth="1"/>
    <col min="10" max="10" width="11.5" bestFit="1" customWidth="1"/>
    <col min="11" max="11" width="16.6640625" bestFit="1" customWidth="1"/>
    <col min="12" max="12" width="12.1640625" bestFit="1" customWidth="1"/>
    <col min="13" max="13" width="16.33203125" bestFit="1" customWidth="1"/>
    <col min="14" max="14" width="9.1640625" bestFit="1" customWidth="1"/>
    <col min="15" max="15" width="12.5" bestFit="1" customWidth="1"/>
    <col min="16" max="16" width="9" bestFit="1" customWidth="1"/>
    <col min="17" max="17" width="8.6640625" bestFit="1" customWidth="1"/>
    <col min="18" max="18" width="12.1640625" bestFit="1" customWidth="1"/>
    <col min="19" max="19" width="17.1640625" bestFit="1" customWidth="1"/>
    <col min="20" max="20" width="9.33203125" bestFit="1" customWidth="1"/>
    <col min="21" max="21" width="12.6640625" bestFit="1" customWidth="1"/>
    <col min="22" max="22" width="9.1640625" bestFit="1" customWidth="1"/>
    <col min="23" max="23" width="8.83203125" bestFit="1" customWidth="1"/>
    <col min="24" max="24" width="12.1640625" bestFit="1" customWidth="1"/>
    <col min="25" max="25" width="17.33203125" bestFit="1" customWidth="1"/>
    <col min="26" max="26" width="6" bestFit="1" customWidth="1"/>
  </cols>
  <sheetData>
    <row r="1" spans="1:26">
      <c r="B1" t="s">
        <v>580</v>
      </c>
      <c r="C1" t="s">
        <v>581</v>
      </c>
    </row>
    <row r="2" spans="1:26">
      <c r="A2" t="s">
        <v>571</v>
      </c>
      <c r="B2">
        <v>3.3</v>
      </c>
      <c r="C2">
        <f>B2/PlayerInfo!B2</f>
        <v>3.3</v>
      </c>
      <c r="E2" s="11"/>
    </row>
    <row r="3" spans="1:26">
      <c r="A3" t="s">
        <v>639</v>
      </c>
      <c r="B3">
        <f>B2/1.6</f>
        <v>2.0624999999999996</v>
      </c>
      <c r="C3">
        <f>B2/(PlayerInfo!B2+PlayerInfo!B9)</f>
        <v>2.0624999999999996</v>
      </c>
      <c r="E3" s="11"/>
    </row>
    <row r="4" spans="1:26">
      <c r="A4" t="s">
        <v>562</v>
      </c>
      <c r="B4" s="13">
        <v>2.7E-2</v>
      </c>
      <c r="C4" s="13">
        <f>MIN(B4*PlayerInfo!B3,1)</f>
        <v>5.3999999999999999E-2</v>
      </c>
    </row>
    <row r="5" spans="1:26">
      <c r="A5" t="s">
        <v>563</v>
      </c>
      <c r="B5" s="13">
        <v>3.0000000000000001E-3</v>
      </c>
      <c r="C5" s="13">
        <f>MIN(B5*PlayerInfo!B4,1)</f>
        <v>6.0000000000000001E-3</v>
      </c>
    </row>
    <row r="6" spans="1:26">
      <c r="A6" t="s">
        <v>572</v>
      </c>
      <c r="B6" s="13">
        <v>1.7000000000000001E-2</v>
      </c>
      <c r="C6" s="13">
        <f>MIN(B6*PlayerInfo!B4,1)</f>
        <v>3.4000000000000002E-2</v>
      </c>
    </row>
    <row r="7" spans="1:26">
      <c r="A7" t="s">
        <v>579</v>
      </c>
      <c r="B7" s="15">
        <f>(1*(1-B4)*(1-B5))</f>
        <v>0.97008099999999997</v>
      </c>
      <c r="C7" s="15">
        <f>(1*(1-C4)*(1-C5))</f>
        <v>0.94032399999999994</v>
      </c>
    </row>
    <row r="8" spans="1:26">
      <c r="A8" t="s">
        <v>582</v>
      </c>
      <c r="B8" s="15">
        <f>(1*(1-B4)*(1-B6))</f>
        <v>0.95645899999999995</v>
      </c>
      <c r="C8" s="15">
        <f>(1*(1-C4)*(1-C6))</f>
        <v>0.91383599999999987</v>
      </c>
    </row>
    <row r="9" spans="1:26">
      <c r="A9" t="s">
        <v>597</v>
      </c>
      <c r="B9">
        <f>PlayerInfo!$B$8/B2</f>
        <v>1090.909090909091</v>
      </c>
      <c r="C9">
        <f>PlayerInfo!$B$8/C2</f>
        <v>1090.909090909091</v>
      </c>
    </row>
    <row r="10" spans="1:26">
      <c r="A10" t="s">
        <v>638</v>
      </c>
      <c r="B10">
        <f>PlayerInfo!$B$8/B3</f>
        <v>1745.4545454545457</v>
      </c>
      <c r="C10">
        <f>PlayerInfo!$B$8/C3</f>
        <v>1745.4545454545457</v>
      </c>
    </row>
    <row r="12" spans="1:26">
      <c r="A12" t="s">
        <v>568</v>
      </c>
      <c r="B12" t="s">
        <v>569</v>
      </c>
      <c r="C12" t="s">
        <v>573</v>
      </c>
      <c r="D12" t="s">
        <v>575</v>
      </c>
      <c r="E12" t="s">
        <v>574</v>
      </c>
      <c r="F12" t="s">
        <v>570</v>
      </c>
      <c r="G12" t="s">
        <v>562</v>
      </c>
      <c r="H12" t="s">
        <v>563</v>
      </c>
      <c r="I12" t="s">
        <v>572</v>
      </c>
      <c r="J12" t="s">
        <v>579</v>
      </c>
      <c r="K12" t="s">
        <v>582</v>
      </c>
      <c r="L12" t="s">
        <v>583</v>
      </c>
      <c r="M12" t="s">
        <v>584</v>
      </c>
      <c r="N12" t="s">
        <v>673</v>
      </c>
      <c r="O12" t="s">
        <v>676</v>
      </c>
      <c r="P12" t="s">
        <v>677</v>
      </c>
      <c r="Q12" t="s">
        <v>678</v>
      </c>
      <c r="R12" t="s">
        <v>679</v>
      </c>
      <c r="S12" t="s">
        <v>680</v>
      </c>
      <c r="T12" t="s">
        <v>681</v>
      </c>
      <c r="U12" t="s">
        <v>682</v>
      </c>
      <c r="V12" t="s">
        <v>683</v>
      </c>
      <c r="W12" t="s">
        <v>684</v>
      </c>
      <c r="X12" t="s">
        <v>685</v>
      </c>
      <c r="Y12" t="s">
        <v>690</v>
      </c>
      <c r="Z12" t="s">
        <v>585</v>
      </c>
    </row>
    <row r="13" spans="1:26">
      <c r="A13" s="4" t="s">
        <v>326</v>
      </c>
      <c r="B13" s="8">
        <f>EnemyInfoCasual!E457</f>
        <v>10000</v>
      </c>
      <c r="C13" s="8">
        <f>(B13+(IF(EnemyInfoCasual!I457=1,PlayerInfo!$B$5,0)))*(PlayerInfo!$B$1)*(EnemyInfoCasual!L457+1)</f>
        <v>18000</v>
      </c>
      <c r="D13" s="8">
        <f>(B13+(IF(EnemyInfoCasual!I457=1,PlayerInfo!$B$5,0))+PlayerInfo!$B$6)*(PlayerInfo!$B$1)*(EnemyInfoCasual!L457+1)*EnemyInfoCasual!H457</f>
        <v>18000</v>
      </c>
      <c r="E13" s="8">
        <f>(B13+(IF(EnemyInfoCasual!I457=1,PlayerInfo!$B$5,0))+PlayerInfo!$B$6+PlayerInfo!$B$7)*(PlayerInfo!$B$1)*(EnemyInfoCasual!L457+1)*1.2*EnemyInfoCasual!H457</f>
        <v>21600</v>
      </c>
      <c r="F13" s="13">
        <f t="shared" ref="F13:F18" si="0">1/6</f>
        <v>0.16666666666666666</v>
      </c>
      <c r="G13" s="13">
        <f>MIN((($B$4+(IF(EnemyInfoCasual!$C457=1,0.05,0))-($B$4*(IF(EnemyInfoCasual!$C457=1,0.05,0))))*PlayerInfo!$B$3)*EnemyInfoCasual!H457,1)</f>
        <v>0.15129999999999999</v>
      </c>
      <c r="H13" s="13">
        <f>MIN((($B$5+(IF(EnemyInfoCasual!$C457=1,0.005,0))-($B$5*(IF(EnemyInfoCasual!$C457=1,0.005,0))))*PlayerInfo!$B$4)*EnemyInfoCasual!H457,1)</f>
        <v>1.5970000000000002E-2</v>
      </c>
      <c r="I13" s="13">
        <f>MIN((($B$6+(IF(EnemyInfoCasual!$C457=1,0.005,0))-($B$6*(IF(EnemyInfoCasual!$C457=1,0.005,0))))*PlayerInfo!$B$4)*EnemyInfoCasual!H457,1)</f>
        <v>4.3830000000000008E-2</v>
      </c>
      <c r="J13" s="13">
        <f t="shared" ref="J13:J18" si="1">(1*(1-G13)*(1-H13))</f>
        <v>0.835146261</v>
      </c>
      <c r="K13" s="14">
        <f t="shared" ref="K13:K18" si="2">(1*(1-G13)*(1-I13))</f>
        <v>0.81150147900000003</v>
      </c>
      <c r="L13" s="8">
        <f t="shared" ref="L13:L18" si="3">(J13*C13)+(G13*D13)+(H13*E13)</f>
        <v>18100.984698</v>
      </c>
      <c r="M13" s="8">
        <f t="shared" ref="M13:M18" si="4">((K13*C13)+(G13*D13)+(I13*E13))*1.3</f>
        <v>23760.301008599999</v>
      </c>
      <c r="N13" s="16">
        <f>EnemyInfoCasual!F457</f>
        <v>3070</v>
      </c>
      <c r="O13" s="16">
        <f>N13*PlayerInfo!$B$10</f>
        <v>3070</v>
      </c>
      <c r="P13" s="16">
        <f>N13*PlayerInfo!$B$10*1.2*EnemyInfoCasual!H457</f>
        <v>3684</v>
      </c>
      <c r="Q13" s="16">
        <f>N13*PlayerInfo!$B$10*1.2*1.5*EnemyInfoCasual!H457</f>
        <v>5526</v>
      </c>
      <c r="R13" s="16">
        <f>(J13*O13)+(G13*P13)+(H13*Q13)</f>
        <v>3209.53844127</v>
      </c>
      <c r="S13" s="16">
        <f>((K13*O13)+(G13*P13)+(I13*Q13))*1.6</f>
        <v>5265.4453128480009</v>
      </c>
      <c r="T13" s="16">
        <f>EnemyInfoCasual!G457</f>
        <v>4500</v>
      </c>
      <c r="U13" s="16">
        <f>T13*PlayerInfo!$B$11</f>
        <v>4500</v>
      </c>
      <c r="V13" s="16">
        <f>T13*PlayerInfo!$B$11*1.2*EnemyInfoCasual!H457</f>
        <v>5400</v>
      </c>
      <c r="W13" s="16">
        <f>T13*PlayerInfo!$B$11*1.2*1.5*EnemyInfoCasual!H457</f>
        <v>8100</v>
      </c>
      <c r="X13" s="16">
        <f>(J13*U13)+(G13*V13)+(H13*W13)</f>
        <v>4704.5351744999998</v>
      </c>
      <c r="Y13" s="16">
        <f>((K13*U13)+(G13*V13)+(I13*W13))*1.6</f>
        <v>7718.0794488000001</v>
      </c>
    </row>
    <row r="14" spans="1:26">
      <c r="A14" s="4" t="s">
        <v>329</v>
      </c>
      <c r="B14" s="8">
        <f>EnemyInfoCasual!E458</f>
        <v>10100</v>
      </c>
      <c r="C14" s="8">
        <f>(B14+(IF(EnemyInfoCasual!I458=1,PlayerInfo!$B$5,0)))*(PlayerInfo!$B$1)*(EnemyInfoCasual!L458+1)</f>
        <v>18180</v>
      </c>
      <c r="D14" s="8">
        <f>(B14+(IF(EnemyInfoCasual!I458=1,PlayerInfo!$B$5,0))+PlayerInfo!$B$6)*(PlayerInfo!$B$1)*(EnemyInfoCasual!L458+1)*EnemyInfoCasual!H458</f>
        <v>18180</v>
      </c>
      <c r="E14" s="8">
        <f>(B14+(IF(EnemyInfoCasual!I458=1,PlayerInfo!$B$5,0))+PlayerInfo!$B$6+PlayerInfo!$B$7)*(PlayerInfo!$B$1)*(EnemyInfoCasual!L458+1)*1.2*EnemyInfoCasual!H458</f>
        <v>21816</v>
      </c>
      <c r="F14" s="13">
        <f t="shared" si="0"/>
        <v>0.16666666666666666</v>
      </c>
      <c r="G14" s="13">
        <f>MIN((($B$4+(IF(EnemyInfoCasual!$C458=1,0.05,0))-($B$4*(IF(EnemyInfoCasual!$C458=1,0.05,0))))*PlayerInfo!$B$3)*EnemyInfoCasual!H458,1)</f>
        <v>0.15129999999999999</v>
      </c>
      <c r="H14" s="13">
        <f>MIN((($B$5+(IF(EnemyInfoCasual!$C458=1,0.005,0))-($B$5*(IF(EnemyInfoCasual!$C458=1,0.005,0))))*PlayerInfo!$B$4)*EnemyInfoCasual!H458,1)</f>
        <v>1.5970000000000002E-2</v>
      </c>
      <c r="I14" s="13">
        <f>MIN((($B$6+(IF(EnemyInfoCasual!$C458=1,0.005,0))-($B$6*(IF(EnemyInfoCasual!$C458=1,0.005,0))))*PlayerInfo!$B$4)*EnemyInfoCasual!H458,1)</f>
        <v>4.3830000000000008E-2</v>
      </c>
      <c r="J14" s="13">
        <f t="shared" si="1"/>
        <v>0.835146261</v>
      </c>
      <c r="K14" s="14">
        <f t="shared" si="2"/>
        <v>0.81150147900000003</v>
      </c>
      <c r="L14" s="8">
        <f t="shared" si="3"/>
        <v>18281.99454498</v>
      </c>
      <c r="M14" s="8">
        <f t="shared" si="4"/>
        <v>23997.904018686004</v>
      </c>
      <c r="N14" s="16">
        <f>EnemyInfoCasual!F458</f>
        <v>3110</v>
      </c>
      <c r="O14" s="16">
        <f>N14*PlayerInfo!$B$10</f>
        <v>3110</v>
      </c>
      <c r="P14" s="16">
        <f>N14*PlayerInfo!$B$10*1.2*EnemyInfoCasual!H458</f>
        <v>3732</v>
      </c>
      <c r="Q14" s="16">
        <f>N14*PlayerInfo!$B$10*1.2*1.5*EnemyInfoCasual!H458</f>
        <v>5598</v>
      </c>
      <c r="R14" s="16">
        <f t="shared" ref="R14:R18" si="5">(J14*O14)+(G14*P14)+(H14*Q14)</f>
        <v>3251.3565317100001</v>
      </c>
      <c r="S14" s="16">
        <f t="shared" ref="S14:S18" si="6">((K14*O14)+(G14*P14)+(I14*Q14))*1.6</f>
        <v>5334.0504635040015</v>
      </c>
      <c r="T14" s="16">
        <f>EnemyInfoCasual!G458</f>
        <v>4600</v>
      </c>
      <c r="U14" s="16">
        <f>T14*PlayerInfo!$B$11</f>
        <v>4600</v>
      </c>
      <c r="V14" s="16">
        <f>T14*PlayerInfo!$B$11*1.2*EnemyInfoCasual!H458</f>
        <v>5520</v>
      </c>
      <c r="W14" s="16">
        <f>T14*PlayerInfo!$B$11*1.2*1.5*EnemyInfoCasual!H458</f>
        <v>8280</v>
      </c>
      <c r="X14" s="16">
        <f t="shared" ref="X14:X18" si="7">(J14*U14)+(G14*V14)+(H14*W14)</f>
        <v>4809.0804005999998</v>
      </c>
      <c r="Y14" s="16">
        <f t="shared" ref="Y14:Y18" si="8">((K14*U14)+(G14*V14)+(I14*W14))*1.6</f>
        <v>7889.5923254400013</v>
      </c>
    </row>
    <row r="15" spans="1:26">
      <c r="A15" s="4" t="s">
        <v>331</v>
      </c>
      <c r="B15" s="8">
        <f>EnemyInfoCasual!E459</f>
        <v>45000</v>
      </c>
      <c r="C15" s="8">
        <f>(B15+(IF(EnemyInfoCasual!I459=1,PlayerInfo!$B$5,0)))*(PlayerInfo!$B$1)*(EnemyInfoCasual!L459+1)</f>
        <v>80999.999999999985</v>
      </c>
      <c r="D15" s="8">
        <f>(B15+(IF(EnemyInfoCasual!I459=1,PlayerInfo!$B$5,0))+PlayerInfo!$B$6)*(PlayerInfo!$B$1)*(EnemyInfoCasual!L459+1)*EnemyInfoCasual!H459</f>
        <v>80999.999999999985</v>
      </c>
      <c r="E15" s="8">
        <f>(B15+(IF(EnemyInfoCasual!I459=1,PlayerInfo!$B$5,0))+PlayerInfo!$B$6+PlayerInfo!$B$7)*(PlayerInfo!$B$1)*(EnemyInfoCasual!L459+1)*1.2*EnemyInfoCasual!H459</f>
        <v>97199.999999999985</v>
      </c>
      <c r="F15" s="13">
        <f t="shared" si="0"/>
        <v>0.16666666666666666</v>
      </c>
      <c r="G15" s="13">
        <f>MIN((($B$4+(IF(EnemyInfoCasual!$C459=1,0.05,0))-($B$4*(IF(EnemyInfoCasual!$C459=1,0.05,0))))*PlayerInfo!$B$3)*EnemyInfoCasual!H459,1)</f>
        <v>0.15129999999999999</v>
      </c>
      <c r="H15" s="13">
        <f>MIN((($B$5+(IF(EnemyInfoCasual!$C459=1,0.005,0))-($B$5*(IF(EnemyInfoCasual!$C459=1,0.005,0))))*PlayerInfo!$B$4)*EnemyInfoCasual!H459,1)</f>
        <v>1.5970000000000002E-2</v>
      </c>
      <c r="I15" s="13">
        <f>MIN((($B$6+(IF(EnemyInfoCasual!$C459=1,0.005,0))-($B$6*(IF(EnemyInfoCasual!$C459=1,0.005,0))))*PlayerInfo!$B$4)*EnemyInfoCasual!H459,1)</f>
        <v>4.3830000000000008E-2</v>
      </c>
      <c r="J15" s="13">
        <f t="shared" si="1"/>
        <v>0.835146261</v>
      </c>
      <c r="K15" s="14">
        <f t="shared" si="2"/>
        <v>0.81150147900000003</v>
      </c>
      <c r="L15" s="8">
        <f t="shared" si="3"/>
        <v>81454.431140999994</v>
      </c>
      <c r="M15" s="8">
        <f t="shared" si="4"/>
        <v>106921.35453869999</v>
      </c>
      <c r="N15" s="16">
        <f>EnemyInfoCasual!F459</f>
        <v>12600</v>
      </c>
      <c r="O15" s="16">
        <f>N15*PlayerInfo!$B$10</f>
        <v>12600</v>
      </c>
      <c r="P15" s="16">
        <f>N15*PlayerInfo!$B$10*1.2*EnemyInfoCasual!H459</f>
        <v>15120</v>
      </c>
      <c r="Q15" s="16">
        <f>N15*PlayerInfo!$B$10*1.2*1.5*EnemyInfoCasual!H459</f>
        <v>22680</v>
      </c>
      <c r="R15" s="16">
        <f t="shared" si="5"/>
        <v>13172.698488599999</v>
      </c>
      <c r="S15" s="16">
        <f t="shared" si="6"/>
        <v>21610.622456640001</v>
      </c>
      <c r="T15" s="16">
        <f>EnemyInfoCasual!G459</f>
        <v>18800</v>
      </c>
      <c r="U15" s="16">
        <f>T15*PlayerInfo!$B$11</f>
        <v>18800</v>
      </c>
      <c r="V15" s="16">
        <f>T15*PlayerInfo!$B$11*1.2*EnemyInfoCasual!H459</f>
        <v>22560</v>
      </c>
      <c r="W15" s="16">
        <f>T15*PlayerInfo!$B$11*1.2*1.5*EnemyInfoCasual!H459</f>
        <v>33840</v>
      </c>
      <c r="X15" s="16">
        <f t="shared" si="7"/>
        <v>19654.5025068</v>
      </c>
      <c r="Y15" s="16">
        <f t="shared" si="8"/>
        <v>32244.420808320006</v>
      </c>
    </row>
    <row r="16" spans="1:26">
      <c r="A16" s="4" t="s">
        <v>340</v>
      </c>
      <c r="B16" s="8">
        <f>EnemyInfoCasual!E460</f>
        <v>10400</v>
      </c>
      <c r="C16" s="8">
        <f>(B16+(IF(EnemyInfoCasual!I460=1,PlayerInfo!$B$5,0)))*(PlayerInfo!$B$1)*(EnemyInfoCasual!L460+1)</f>
        <v>18719.999999999996</v>
      </c>
      <c r="D16" s="8">
        <f>(B16+(IF(EnemyInfoCasual!I460=1,PlayerInfo!$B$5,0))+PlayerInfo!$B$6)*(PlayerInfo!$B$1)*(EnemyInfoCasual!L460+1)*EnemyInfoCasual!H460</f>
        <v>18719.999999999996</v>
      </c>
      <c r="E16" s="8">
        <f>(B16+(IF(EnemyInfoCasual!I460=1,PlayerInfo!$B$5,0))+PlayerInfo!$B$6+PlayerInfo!$B$7)*(PlayerInfo!$B$1)*(EnemyInfoCasual!L460+1)*1.2*EnemyInfoCasual!H460</f>
        <v>22463.999999999996</v>
      </c>
      <c r="F16" s="13">
        <f t="shared" si="0"/>
        <v>0.16666666666666666</v>
      </c>
      <c r="G16" s="13">
        <f>MIN((($B$4+(IF(EnemyInfoCasual!$C460=1,0.05,0))-($B$4*(IF(EnemyInfoCasual!$C460=1,0.05,0))))*PlayerInfo!$B$3)*EnemyInfoCasual!H460,1)</f>
        <v>0.15129999999999999</v>
      </c>
      <c r="H16" s="13">
        <f>MIN((($B$5+(IF(EnemyInfoCasual!$C460=1,0.005,0))-($B$5*(IF(EnemyInfoCasual!$C460=1,0.005,0))))*PlayerInfo!$B$4)*EnemyInfoCasual!H460,1)</f>
        <v>1.5970000000000002E-2</v>
      </c>
      <c r="I16" s="13">
        <f>MIN((($B$6+(IF(EnemyInfoCasual!$C460=1,0.005,0))-($B$6*(IF(EnemyInfoCasual!$C460=1,0.005,0))))*PlayerInfo!$B$4)*EnemyInfoCasual!H460,1)</f>
        <v>4.3830000000000008E-2</v>
      </c>
      <c r="J16" s="13">
        <f t="shared" si="1"/>
        <v>0.835146261</v>
      </c>
      <c r="K16" s="14">
        <f t="shared" si="2"/>
        <v>0.81150147900000003</v>
      </c>
      <c r="L16" s="8">
        <f t="shared" si="3"/>
        <v>18825.024085919998</v>
      </c>
      <c r="M16" s="8">
        <f t="shared" si="4"/>
        <v>24710.713048943995</v>
      </c>
      <c r="N16" s="16">
        <f>EnemyInfoCasual!F460</f>
        <v>3190</v>
      </c>
      <c r="O16" s="16">
        <f>N16*PlayerInfo!$B$10</f>
        <v>3190</v>
      </c>
      <c r="P16" s="16">
        <f>N16*PlayerInfo!$B$10*1.2*EnemyInfoCasual!H460</f>
        <v>3828</v>
      </c>
      <c r="Q16" s="16">
        <f>N16*PlayerInfo!$B$10*1.2*1.5*EnemyInfoCasual!H460</f>
        <v>5742</v>
      </c>
      <c r="R16" s="16">
        <f t="shared" si="5"/>
        <v>3334.9927125899999</v>
      </c>
      <c r="S16" s="16">
        <f t="shared" si="6"/>
        <v>5471.2607648160001</v>
      </c>
      <c r="T16" s="16">
        <f>EnemyInfoCasual!G460</f>
        <v>4800</v>
      </c>
      <c r="U16" s="16">
        <f>T16*PlayerInfo!$B$11</f>
        <v>4800</v>
      </c>
      <c r="V16" s="16">
        <f>T16*PlayerInfo!$B$11*1.2*EnemyInfoCasual!H460</f>
        <v>5760</v>
      </c>
      <c r="W16" s="16">
        <f>T16*PlayerInfo!$B$11*1.2*1.5*EnemyInfoCasual!H460</f>
        <v>8640</v>
      </c>
      <c r="X16" s="16">
        <f t="shared" si="7"/>
        <v>5018.1708527999999</v>
      </c>
      <c r="Y16" s="16">
        <f t="shared" si="8"/>
        <v>8232.618078720001</v>
      </c>
    </row>
    <row r="17" spans="1:25">
      <c r="A17" s="4" t="s">
        <v>343</v>
      </c>
      <c r="B17" s="8">
        <f>EnemyInfoCasual!E461</f>
        <v>10500</v>
      </c>
      <c r="C17" s="8">
        <f>(B17+(IF(EnemyInfoCasual!I461=1,PlayerInfo!$B$5,0)))*(PlayerInfo!$B$1)*(EnemyInfoCasual!L461+1)</f>
        <v>18899.999999999996</v>
      </c>
      <c r="D17" s="8">
        <f>(B17+(IF(EnemyInfoCasual!I461=1,PlayerInfo!$B$5,0))+PlayerInfo!$B$6)*(PlayerInfo!$B$1)*(EnemyInfoCasual!L461+1)*EnemyInfoCasual!H461</f>
        <v>18899.999999999996</v>
      </c>
      <c r="E17" s="8">
        <f>(B17+(IF(EnemyInfoCasual!I461=1,PlayerInfo!$B$5,0))+PlayerInfo!$B$6+PlayerInfo!$B$7)*(PlayerInfo!$B$1)*(EnemyInfoCasual!L461+1)*1.2*EnemyInfoCasual!H461</f>
        <v>22679.999999999996</v>
      </c>
      <c r="F17" s="13">
        <f t="shared" si="0"/>
        <v>0.16666666666666666</v>
      </c>
      <c r="G17" s="13">
        <f>MIN((($B$4+(IF(EnemyInfoCasual!$C461=1,0.05,0))-($B$4*(IF(EnemyInfoCasual!$C461=1,0.05,0))))*PlayerInfo!$B$3)*EnemyInfoCasual!H461,1)</f>
        <v>0.15129999999999999</v>
      </c>
      <c r="H17" s="13">
        <f>MIN((($B$5+(IF(EnemyInfoCasual!$C461=1,0.005,0))-($B$5*(IF(EnemyInfoCasual!$C461=1,0.005,0))))*PlayerInfo!$B$4)*EnemyInfoCasual!H461,1)</f>
        <v>1.5970000000000002E-2</v>
      </c>
      <c r="I17" s="13">
        <f>MIN((($B$6+(IF(EnemyInfoCasual!$C461=1,0.005,0))-($B$6*(IF(EnemyInfoCasual!$C461=1,0.005,0))))*PlayerInfo!$B$4)*EnemyInfoCasual!H461,1)</f>
        <v>4.3830000000000008E-2</v>
      </c>
      <c r="J17" s="13">
        <f t="shared" si="1"/>
        <v>0.835146261</v>
      </c>
      <c r="K17" s="14">
        <f t="shared" si="2"/>
        <v>0.81150147900000003</v>
      </c>
      <c r="L17" s="8">
        <f t="shared" si="3"/>
        <v>19006.033932899994</v>
      </c>
      <c r="M17" s="8">
        <f t="shared" si="4"/>
        <v>24948.316059029996</v>
      </c>
      <c r="N17" s="16">
        <f>EnemyInfoCasual!F461</f>
        <v>3240</v>
      </c>
      <c r="O17" s="16">
        <f>N17*PlayerInfo!$B$10</f>
        <v>3240</v>
      </c>
      <c r="P17" s="16">
        <f>N17*PlayerInfo!$B$10*1.2*EnemyInfoCasual!H461</f>
        <v>3888</v>
      </c>
      <c r="Q17" s="16">
        <f>N17*PlayerInfo!$B$10*1.2*1.5*EnemyInfoCasual!H461</f>
        <v>5832</v>
      </c>
      <c r="R17" s="16">
        <f t="shared" si="5"/>
        <v>3387.2653256399999</v>
      </c>
      <c r="S17" s="16">
        <f t="shared" si="6"/>
        <v>5557.0172031359998</v>
      </c>
      <c r="T17" s="16">
        <f>EnemyInfoCasual!G461</f>
        <v>4900</v>
      </c>
      <c r="U17" s="16">
        <f>T17*PlayerInfo!$B$11</f>
        <v>4900</v>
      </c>
      <c r="V17" s="16">
        <f>T17*PlayerInfo!$B$11*1.2*EnemyInfoCasual!H461</f>
        <v>5880</v>
      </c>
      <c r="W17" s="16">
        <f>T17*PlayerInfo!$B$11*1.2*1.5*EnemyInfoCasual!H461</f>
        <v>8820</v>
      </c>
      <c r="X17" s="16">
        <f t="shared" si="7"/>
        <v>5122.7160789</v>
      </c>
      <c r="Y17" s="16">
        <f t="shared" si="8"/>
        <v>8404.1309553600004</v>
      </c>
    </row>
    <row r="18" spans="1:25">
      <c r="A18" s="4" t="s">
        <v>351</v>
      </c>
      <c r="B18" s="8">
        <f>EnemyInfoCasual!E462</f>
        <v>50000</v>
      </c>
      <c r="C18" s="8">
        <f>(B18+(IF(EnemyInfoCasual!I462=1,PlayerInfo!$B$5,0)))*(PlayerInfo!$B$1)*(EnemyInfoCasual!L462+1)</f>
        <v>89999.999999999985</v>
      </c>
      <c r="D18" s="8">
        <f>(B18+(IF(EnemyInfoCasual!I462=1,PlayerInfo!$B$5,0))+PlayerInfo!$B$6)*(PlayerInfo!$B$1)*(EnemyInfoCasual!L462+1)*EnemyInfoCasual!H462</f>
        <v>89999.999999999985</v>
      </c>
      <c r="E18" s="8">
        <f>(B18+(IF(EnemyInfoCasual!I462=1,PlayerInfo!$B$5,0))+PlayerInfo!$B$6+PlayerInfo!$B$7)*(PlayerInfo!$B$1)*(EnemyInfoCasual!L462+1)*1.2*EnemyInfoCasual!H462</f>
        <v>107999.99999999999</v>
      </c>
      <c r="F18" s="13">
        <f t="shared" si="0"/>
        <v>0.16666666666666666</v>
      </c>
      <c r="G18" s="13">
        <f>MIN((($B$4+(IF(EnemyInfoCasual!$C462=1,0.05,0))-($B$4*(IF(EnemyInfoCasual!$C462=1,0.05,0))))*PlayerInfo!$B$3)*EnemyInfoCasual!H462,1)</f>
        <v>0.15129999999999999</v>
      </c>
      <c r="H18" s="13">
        <f>MIN((($B$5+(IF(EnemyInfoCasual!$C462=1,0.005,0))-($B$5*(IF(EnemyInfoCasual!$C462=1,0.005,0))))*PlayerInfo!$B$4)*EnemyInfoCasual!H462,1)</f>
        <v>1.5970000000000002E-2</v>
      </c>
      <c r="I18" s="13">
        <f>MIN((($B$6+(IF(EnemyInfoCasual!$C462=1,0.005,0))-($B$6*(IF(EnemyInfoCasual!$C462=1,0.005,0))))*PlayerInfo!$B$4)*EnemyInfoCasual!H462,1)</f>
        <v>4.3830000000000008E-2</v>
      </c>
      <c r="J18" s="13">
        <f t="shared" si="1"/>
        <v>0.835146261</v>
      </c>
      <c r="K18" s="14">
        <f t="shared" si="2"/>
        <v>0.81150147900000003</v>
      </c>
      <c r="L18" s="8">
        <f t="shared" si="3"/>
        <v>90504.923489999986</v>
      </c>
      <c r="M18" s="8">
        <f t="shared" si="4"/>
        <v>118801.505043</v>
      </c>
      <c r="N18" s="16">
        <f>EnemyInfoCasual!F462</f>
        <v>13100</v>
      </c>
      <c r="O18" s="16">
        <f>N18*PlayerInfo!$B$10</f>
        <v>13100</v>
      </c>
      <c r="P18" s="16">
        <f>N18*PlayerInfo!$B$10*1.2*EnemyInfoCasual!H462</f>
        <v>15720</v>
      </c>
      <c r="Q18" s="16">
        <f>N18*PlayerInfo!$B$10*1.2*1.5*EnemyInfoCasual!H462</f>
        <v>23580</v>
      </c>
      <c r="R18" s="16">
        <f t="shared" si="5"/>
        <v>13695.424619099998</v>
      </c>
      <c r="S18" s="16">
        <f t="shared" si="6"/>
        <v>22468.18683984</v>
      </c>
      <c r="T18" s="16">
        <f>EnemyInfoCasual!G462</f>
        <v>20000</v>
      </c>
      <c r="U18" s="16">
        <f>T18*PlayerInfo!$B$11</f>
        <v>20000</v>
      </c>
      <c r="V18" s="16">
        <f>T18*PlayerInfo!$B$11*1.2*EnemyInfoCasual!H462</f>
        <v>24000</v>
      </c>
      <c r="W18" s="16">
        <f>T18*PlayerInfo!$B$11*1.2*1.5*EnemyInfoCasual!H462</f>
        <v>36000</v>
      </c>
      <c r="X18" s="16">
        <f t="shared" si="7"/>
        <v>20909.04522</v>
      </c>
      <c r="Y18" s="16">
        <f t="shared" si="8"/>
        <v>34302.575327999999</v>
      </c>
    </row>
    <row r="19" spans="1:25">
      <c r="B19" s="9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</row>
    <row r="20" spans="1:25"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</row>
    <row r="21" spans="1:25">
      <c r="A21" t="s">
        <v>686</v>
      </c>
      <c r="B21" t="s">
        <v>10</v>
      </c>
      <c r="C21" t="s">
        <v>671</v>
      </c>
      <c r="D21" t="s">
        <v>672</v>
      </c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</row>
    <row r="22" spans="1:25">
      <c r="A22" t="s">
        <v>598</v>
      </c>
      <c r="B22" s="17">
        <f>SUMPRODUCT(F$13:F18,L$13:L18)</f>
        <v>41028.898648799994</v>
      </c>
      <c r="C22" s="17">
        <f>SUMPRODUCT($F$13:$F18,R$13:R18)</f>
        <v>6675.2126864849997</v>
      </c>
      <c r="D22" s="17">
        <f>SUMPRODUCT($F$13:$F18,X$13:X18)</f>
        <v>10036.3417056</v>
      </c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</row>
    <row r="23" spans="1:25">
      <c r="A23" t="s">
        <v>599</v>
      </c>
      <c r="B23" s="17">
        <f>B22*1.25</f>
        <v>51286.123310999988</v>
      </c>
      <c r="C23" s="17">
        <f>C22*1.25</f>
        <v>8344.0158581062497</v>
      </c>
      <c r="D23" s="17">
        <f>D22*1.5</f>
        <v>15054.5125584</v>
      </c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</row>
    <row r="24" spans="1:25">
      <c r="A24" t="s">
        <v>600</v>
      </c>
      <c r="B24" s="17">
        <f>SUMPRODUCT(F$13:F18,M$13:M18)</f>
        <v>53856.682286159994</v>
      </c>
      <c r="C24" s="17">
        <f>SUMPRODUCT($F$13:$F18,S$13:S18)</f>
        <v>10951.097173464001</v>
      </c>
      <c r="D24" s="17">
        <f>SUMPRODUCT($F$13:$F18,Y$13:Y18)</f>
        <v>16465.236157440002</v>
      </c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</row>
    <row r="25" spans="1:25">
      <c r="A25" s="12" t="s">
        <v>601</v>
      </c>
      <c r="B25" s="17">
        <f>B24*1.25</f>
        <v>67320.852857699996</v>
      </c>
      <c r="C25" s="17">
        <f>C24*1.25</f>
        <v>13688.871466830002</v>
      </c>
      <c r="D25" s="17">
        <f>D24*1.5</f>
        <v>24697.854236160005</v>
      </c>
      <c r="N25" s="16"/>
      <c r="O25" s="16"/>
      <c r="P25" s="16"/>
      <c r="Q25" s="16"/>
      <c r="R25" s="16"/>
      <c r="S25" s="16"/>
      <c r="T25" s="16"/>
      <c r="U25" s="16"/>
      <c r="V25" s="16"/>
      <c r="W25" s="16"/>
      <c r="X25" s="16"/>
      <c r="Y25" s="16"/>
    </row>
    <row r="26" spans="1:25">
      <c r="A26" s="12"/>
      <c r="B26" s="17"/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6"/>
    </row>
    <row r="27" spans="1:25">
      <c r="A27" s="12" t="s">
        <v>687</v>
      </c>
      <c r="B27" s="17" t="s">
        <v>10</v>
      </c>
      <c r="C27" t="s">
        <v>671</v>
      </c>
      <c r="D27" t="s">
        <v>672</v>
      </c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</row>
    <row r="28" spans="1:25">
      <c r="A28" t="s">
        <v>598</v>
      </c>
      <c r="B28" s="17">
        <f>B22*$C$9</f>
        <v>44758798.525963634</v>
      </c>
      <c r="C28" s="17">
        <f t="shared" ref="C28:D31" si="9">C22*$C$9</f>
        <v>7282050.2034381824</v>
      </c>
      <c r="D28" s="17">
        <f t="shared" si="9"/>
        <v>10948736.406109091</v>
      </c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</row>
    <row r="29" spans="1:25">
      <c r="A29" t="s">
        <v>599</v>
      </c>
      <c r="B29" s="17">
        <f>B23*$C$9</f>
        <v>55948498.157454535</v>
      </c>
      <c r="C29" s="17">
        <f t="shared" si="9"/>
        <v>9102562.7542977277</v>
      </c>
      <c r="D29" s="17">
        <f t="shared" si="9"/>
        <v>16423104.609163638</v>
      </c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</row>
    <row r="30" spans="1:25">
      <c r="A30" t="s">
        <v>600</v>
      </c>
      <c r="B30" s="17">
        <f>B24*$C$10</f>
        <v>94004390.89947927</v>
      </c>
      <c r="C30" s="17">
        <f t="shared" si="9"/>
        <v>11946651.461960729</v>
      </c>
      <c r="D30" s="17">
        <f t="shared" si="9"/>
        <v>17962075.808116369</v>
      </c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</row>
    <row r="31" spans="1:25">
      <c r="A31" s="12" t="s">
        <v>601</v>
      </c>
      <c r="B31" s="17">
        <f>B25*$C$10</f>
        <v>117505488.6243491</v>
      </c>
      <c r="C31" s="17">
        <f t="shared" si="9"/>
        <v>14933314.327450912</v>
      </c>
      <c r="D31" s="17">
        <f t="shared" si="9"/>
        <v>26943113.712174553</v>
      </c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</row>
    <row r="32" spans="1:25">
      <c r="A32" s="12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</row>
    <row r="33" spans="1:25">
      <c r="A33" s="4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</row>
    <row r="34" spans="1:25"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</row>
    <row r="35" spans="1:25"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</row>
    <row r="36" spans="1:25"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</row>
    <row r="37" spans="1:25"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</row>
    <row r="38" spans="1:25"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8"/>
  <sheetViews>
    <sheetView topLeftCell="A2" workbookViewId="0">
      <pane xSplit="1" topLeftCell="Q1" activePane="topRight" state="frozen"/>
      <selection pane="topRight" activeCell="T13" sqref="T13"/>
    </sheetView>
  </sheetViews>
  <sheetFormatPr baseColWidth="10" defaultRowHeight="15" x14ac:dyDescent="0"/>
  <cols>
    <col min="1" max="1" width="20.6640625" bestFit="1" customWidth="1"/>
    <col min="2" max="2" width="13.83203125" bestFit="1" customWidth="1"/>
    <col min="3" max="4" width="12.83203125" bestFit="1" customWidth="1"/>
    <col min="5" max="5" width="8.1640625" bestFit="1" customWidth="1"/>
    <col min="6" max="6" width="8.5" bestFit="1" customWidth="1"/>
    <col min="7" max="7" width="9.1640625" bestFit="1" customWidth="1"/>
    <col min="8" max="8" width="8.6640625" bestFit="1" customWidth="1"/>
    <col min="9" max="9" width="13.83203125" bestFit="1" customWidth="1"/>
    <col min="10" max="10" width="11.5" bestFit="1" customWidth="1"/>
    <col min="11" max="11" width="16.6640625" bestFit="1" customWidth="1"/>
    <col min="12" max="12" width="12.1640625" bestFit="1" customWidth="1"/>
    <col min="13" max="13" width="16.33203125" bestFit="1" customWidth="1"/>
    <col min="14" max="14" width="9.1640625" bestFit="1" customWidth="1"/>
    <col min="15" max="15" width="12.5" bestFit="1" customWidth="1"/>
    <col min="16" max="16" width="9" bestFit="1" customWidth="1"/>
    <col min="17" max="17" width="8.6640625" bestFit="1" customWidth="1"/>
    <col min="18" max="18" width="12.1640625" bestFit="1" customWidth="1"/>
    <col min="19" max="19" width="17.1640625" bestFit="1" customWidth="1"/>
    <col min="20" max="20" width="9.33203125" bestFit="1" customWidth="1"/>
    <col min="21" max="21" width="12.6640625" bestFit="1" customWidth="1"/>
    <col min="22" max="22" width="9.1640625" bestFit="1" customWidth="1"/>
    <col min="23" max="23" width="8.83203125" bestFit="1" customWidth="1"/>
    <col min="24" max="24" width="12.1640625" bestFit="1" customWidth="1"/>
    <col min="25" max="25" width="17.33203125" bestFit="1" customWidth="1"/>
    <col min="26" max="26" width="6" bestFit="1" customWidth="1"/>
  </cols>
  <sheetData>
    <row r="1" spans="1:26">
      <c r="B1" t="s">
        <v>580</v>
      </c>
      <c r="C1" t="s">
        <v>581</v>
      </c>
    </row>
    <row r="2" spans="1:26">
      <c r="A2" t="s">
        <v>571</v>
      </c>
      <c r="B2">
        <v>3.1</v>
      </c>
      <c r="C2">
        <f>B2/PlayerInfo!B2</f>
        <v>3.1</v>
      </c>
      <c r="E2" s="11"/>
    </row>
    <row r="3" spans="1:26">
      <c r="A3" t="s">
        <v>639</v>
      </c>
      <c r="B3">
        <f>B2/1.6</f>
        <v>1.9375</v>
      </c>
      <c r="C3">
        <f>B2/(PlayerInfo!B2+PlayerInfo!B9)</f>
        <v>1.9375</v>
      </c>
      <c r="E3" s="11"/>
    </row>
    <row r="4" spans="1:26">
      <c r="A4" t="s">
        <v>562</v>
      </c>
      <c r="B4" s="13">
        <v>2.9000000000000001E-2</v>
      </c>
      <c r="C4" s="13">
        <f>MIN(B4*PlayerInfo!B3,1)</f>
        <v>5.8000000000000003E-2</v>
      </c>
    </row>
    <row r="5" spans="1:26">
      <c r="A5" t="s">
        <v>563</v>
      </c>
      <c r="B5" s="13">
        <v>4.0000000000000001E-3</v>
      </c>
      <c r="C5" s="13">
        <f>MIN(B5*PlayerInfo!B4,1)</f>
        <v>8.0000000000000002E-3</v>
      </c>
    </row>
    <row r="6" spans="1:26">
      <c r="A6" t="s">
        <v>572</v>
      </c>
      <c r="B6" s="13">
        <v>0.02</v>
      </c>
      <c r="C6" s="13">
        <f>MIN(B6*PlayerInfo!B4,1)</f>
        <v>0.04</v>
      </c>
    </row>
    <row r="7" spans="1:26">
      <c r="A7" t="s">
        <v>579</v>
      </c>
      <c r="B7" s="15">
        <f>(1*(1-B4)*(1-B5))</f>
        <v>0.96711599999999998</v>
      </c>
      <c r="C7" s="15">
        <f>(1*(1-C4)*(1-C5))</f>
        <v>0.93446399999999996</v>
      </c>
    </row>
    <row r="8" spans="1:26">
      <c r="A8" t="s">
        <v>582</v>
      </c>
      <c r="B8" s="15">
        <f>(1*(1-B4)*(1-B6))</f>
        <v>0.95157999999999998</v>
      </c>
      <c r="C8" s="15">
        <f>(1*(1-C4)*(1-C6))</f>
        <v>0.9043199999999999</v>
      </c>
    </row>
    <row r="9" spans="1:26">
      <c r="A9" t="s">
        <v>597</v>
      </c>
      <c r="B9">
        <f>PlayerInfo!$B$8/B2</f>
        <v>1161.2903225806451</v>
      </c>
      <c r="C9">
        <f>PlayerInfo!$B$8/C2</f>
        <v>1161.2903225806451</v>
      </c>
    </row>
    <row r="10" spans="1:26">
      <c r="A10" t="s">
        <v>638</v>
      </c>
      <c r="B10">
        <f>PlayerInfo!$B$8/B3</f>
        <v>1858.0645161290322</v>
      </c>
      <c r="C10">
        <f>PlayerInfo!$B$8/C3</f>
        <v>1858.0645161290322</v>
      </c>
    </row>
    <row r="12" spans="1:26">
      <c r="A12" t="s">
        <v>568</v>
      </c>
      <c r="B12" t="s">
        <v>569</v>
      </c>
      <c r="C12" t="s">
        <v>573</v>
      </c>
      <c r="D12" t="s">
        <v>575</v>
      </c>
      <c r="E12" t="s">
        <v>574</v>
      </c>
      <c r="F12" t="s">
        <v>570</v>
      </c>
      <c r="G12" t="s">
        <v>562</v>
      </c>
      <c r="H12" t="s">
        <v>563</v>
      </c>
      <c r="I12" t="s">
        <v>572</v>
      </c>
      <c r="J12" t="s">
        <v>579</v>
      </c>
      <c r="K12" t="s">
        <v>582</v>
      </c>
      <c r="L12" t="s">
        <v>583</v>
      </c>
      <c r="M12" t="s">
        <v>584</v>
      </c>
      <c r="N12" t="s">
        <v>673</v>
      </c>
      <c r="O12" t="s">
        <v>676</v>
      </c>
      <c r="P12" t="s">
        <v>677</v>
      </c>
      <c r="Q12" t="s">
        <v>678</v>
      </c>
      <c r="R12" t="s">
        <v>679</v>
      </c>
      <c r="S12" t="s">
        <v>680</v>
      </c>
      <c r="T12" t="s">
        <v>681</v>
      </c>
      <c r="U12" t="s">
        <v>682</v>
      </c>
      <c r="V12" t="s">
        <v>683</v>
      </c>
      <c r="W12" t="s">
        <v>684</v>
      </c>
      <c r="X12" t="s">
        <v>685</v>
      </c>
      <c r="Y12" t="s">
        <v>690</v>
      </c>
      <c r="Z12" t="s">
        <v>585</v>
      </c>
    </row>
    <row r="13" spans="1:26">
      <c r="A13" s="4" t="s">
        <v>367</v>
      </c>
      <c r="B13" s="8">
        <f>EnemyInfoCasual!E463</f>
        <v>11300</v>
      </c>
      <c r="C13" s="8">
        <f>(B13+(IF(EnemyInfoCasual!I463=1,PlayerInfo!$B$5,0)))*(PlayerInfo!$B$1)*(EnemyInfoCasual!L463+1)</f>
        <v>18306</v>
      </c>
      <c r="D13" s="8">
        <f>(B13+(IF(EnemyInfoCasual!I463=1,PlayerInfo!$B$5,0))+PlayerInfo!$B$6)*(PlayerInfo!$B$1)*(EnemyInfoCasual!L463+1)*EnemyInfoCasual!H463</f>
        <v>18306</v>
      </c>
      <c r="E13" s="8">
        <f>(B13+(IF(EnemyInfoCasual!I463=1,PlayerInfo!$B$5,0))+PlayerInfo!$B$6+PlayerInfo!$B$7)*(PlayerInfo!$B$1)*(EnemyInfoCasual!L463+1)*1.2*EnemyInfoCasual!H463</f>
        <v>21967.200000000001</v>
      </c>
      <c r="F13" s="13">
        <f>1/7</f>
        <v>0.14285714285714285</v>
      </c>
      <c r="G13" s="13">
        <f>MIN((($B$4+(IF(EnemyInfoCasual!$C463=1,0.05,0))-($B$4*(IF(EnemyInfoCasual!$C463=1,0.05,0))))*PlayerInfo!$B$3)*EnemyInfoCasual!H463,1)</f>
        <v>0.15509999999999999</v>
      </c>
      <c r="H13" s="13">
        <f>MIN((($B$5+(IF(EnemyInfoCasual!$C463=1,0.005,0))-($B$5*(IF(EnemyInfoCasual!$C463=1,0.005,0))))*PlayerInfo!$B$4)*EnemyInfoCasual!H463,1)</f>
        <v>1.7960000000000004E-2</v>
      </c>
      <c r="I13" s="13">
        <f>MIN((($B$6+(IF(EnemyInfoCasual!$C463=1,0.005,0))-($B$6*(IF(EnemyInfoCasual!$C463=1,0.005,0))))*PlayerInfo!$B$4)*EnemyInfoCasual!H463,1)</f>
        <v>4.9800000000000004E-2</v>
      </c>
      <c r="J13" s="13">
        <f>(1*(1-G13)*(1-H13))</f>
        <v>0.82972559599999995</v>
      </c>
      <c r="K13" s="14">
        <f>(1*(1-G13)*(1-I13))</f>
        <v>0.80282397999999999</v>
      </c>
      <c r="L13" s="8">
        <f>(J13*C13)+(G13*D13)+(H13*E13)</f>
        <v>18422.748272375997</v>
      </c>
      <c r="M13" s="8">
        <f>((K13*C13)+(G13*D13)+(I13*E13))*1.3</f>
        <v>24218.639819244003</v>
      </c>
      <c r="N13" s="16">
        <f>EnemyInfoCasual!F463</f>
        <v>3480</v>
      </c>
      <c r="O13" s="16">
        <f>N13*PlayerInfo!$B$10</f>
        <v>3480</v>
      </c>
      <c r="P13" s="16">
        <f>N13*PlayerInfo!$B$10*1.2*EnemyInfoCasual!H463</f>
        <v>4176</v>
      </c>
      <c r="Q13" s="16">
        <f>N13*PlayerInfo!$B$10*1.2*1.5*EnemyInfoCasual!H463</f>
        <v>6264</v>
      </c>
      <c r="R13" s="16">
        <f>(J13*O13)+(G13*P13)+(H13*Q13)</f>
        <v>3647.6441140799998</v>
      </c>
      <c r="S13" s="16">
        <f>((K13*O13)+(G13*P13)+(I13*Q13))*1.6</f>
        <v>6005.5556006400002</v>
      </c>
      <c r="T13" s="16">
        <f>EnemyInfoCasual!G463</f>
        <v>5500</v>
      </c>
      <c r="U13" s="16">
        <f>T13*PlayerInfo!$B$11</f>
        <v>5500</v>
      </c>
      <c r="V13" s="16">
        <f>T13*PlayerInfo!$B$11*1.2*EnemyInfoCasual!H463</f>
        <v>6600</v>
      </c>
      <c r="W13" s="16">
        <f>T13*PlayerInfo!$B$11*1.2*1.5*EnemyInfoCasual!H463</f>
        <v>9900</v>
      </c>
      <c r="X13" s="16">
        <f>(J13*U13)+(G13*V13)+(H13*W13)</f>
        <v>5764.9547779999994</v>
      </c>
      <c r="Y13" s="16">
        <f>((K13*U13)+(G13*V13)+(I13*W13))*1.6</f>
        <v>9491.5390240000015</v>
      </c>
    </row>
    <row r="14" spans="1:26">
      <c r="A14" s="4" t="s">
        <v>370</v>
      </c>
      <c r="B14" s="8">
        <f>EnemyInfoCasual!E464</f>
        <v>11400</v>
      </c>
      <c r="C14" s="8">
        <f>(B14+(IF(EnemyInfoCasual!I464=1,PlayerInfo!$B$5,0)))*(PlayerInfo!$B$1)*(EnemyInfoCasual!L464+1)</f>
        <v>18468</v>
      </c>
      <c r="D14" s="8">
        <f>(B14+(IF(EnemyInfoCasual!I464=1,PlayerInfo!$B$5,0))+PlayerInfo!$B$6)*(PlayerInfo!$B$1)*(EnemyInfoCasual!L464+1)*EnemyInfoCasual!H464</f>
        <v>18468</v>
      </c>
      <c r="E14" s="8">
        <f>(B14+(IF(EnemyInfoCasual!I464=1,PlayerInfo!$B$5,0))+PlayerInfo!$B$6+PlayerInfo!$B$7)*(PlayerInfo!$B$1)*(EnemyInfoCasual!L464+1)*1.2*EnemyInfoCasual!H464</f>
        <v>22161.599999999999</v>
      </c>
      <c r="F14" s="13">
        <f t="shared" ref="F14:F19" si="0">1/7</f>
        <v>0.14285714285714285</v>
      </c>
      <c r="G14" s="13">
        <f>MIN((($B$4+(IF(EnemyInfoCasual!$C464=1,0.05,0))-($B$4*(IF(EnemyInfoCasual!$C464=1,0.05,0))))*PlayerInfo!$B$3)*EnemyInfoCasual!H464,1)</f>
        <v>0.15509999999999999</v>
      </c>
      <c r="H14" s="13">
        <f>MIN((($B$5+(IF(EnemyInfoCasual!$C464=1,0.005,0))-($B$5*(IF(EnemyInfoCasual!$C464=1,0.005,0))))*PlayerInfo!$B$4)*EnemyInfoCasual!H464,1)</f>
        <v>1.7960000000000004E-2</v>
      </c>
      <c r="I14" s="13">
        <f>MIN((($B$6+(IF(EnemyInfoCasual!$C464=1,0.005,0))-($B$6*(IF(EnemyInfoCasual!$C464=1,0.005,0))))*PlayerInfo!$B$4)*EnemyInfoCasual!H464,1)</f>
        <v>4.9800000000000004E-2</v>
      </c>
      <c r="J14" s="13">
        <f t="shared" ref="J14:J19" si="1">(1*(1-G14)*(1-H14))</f>
        <v>0.82972559599999995</v>
      </c>
      <c r="K14" s="14">
        <f t="shared" ref="K14:K19" si="2">(1*(1-G14)*(1-I14))</f>
        <v>0.80282397999999999</v>
      </c>
      <c r="L14" s="8">
        <f t="shared" ref="L14:L19" si="3">(J14*C14)+(G14*D14)+(H14*E14)</f>
        <v>18585.781442928001</v>
      </c>
      <c r="M14" s="8">
        <f t="shared" ref="M14:M19" si="4">((K14*C14)+(G14*D14)+(I14*E14))*1.3</f>
        <v>24432.964065431996</v>
      </c>
      <c r="N14" s="16">
        <f>EnemyInfoCasual!F464</f>
        <v>3520</v>
      </c>
      <c r="O14" s="16">
        <f>N14*PlayerInfo!$B$10</f>
        <v>3520</v>
      </c>
      <c r="P14" s="16">
        <f>N14*PlayerInfo!$B$10*1.2*EnemyInfoCasual!H464</f>
        <v>4224</v>
      </c>
      <c r="Q14" s="16">
        <f>N14*PlayerInfo!$B$10*1.2*1.5*EnemyInfoCasual!H464</f>
        <v>6336</v>
      </c>
      <c r="R14" s="16">
        <f t="shared" ref="R14:R19" si="5">(J14*O14)+(G14*P14)+(H14*Q14)</f>
        <v>3689.5710579199999</v>
      </c>
      <c r="S14" s="16">
        <f t="shared" ref="S14:S19" si="6">((K14*O14)+(G14*P14)+(I14*Q14))*1.6</f>
        <v>6074.5849753599996</v>
      </c>
      <c r="T14" s="16">
        <f>EnemyInfoCasual!G464</f>
        <v>5600</v>
      </c>
      <c r="U14" s="16">
        <f>T14*PlayerInfo!$B$11</f>
        <v>5600</v>
      </c>
      <c r="V14" s="16">
        <f>T14*PlayerInfo!$B$11*1.2*EnemyInfoCasual!H464</f>
        <v>6720</v>
      </c>
      <c r="W14" s="16">
        <f>T14*PlayerInfo!$B$11*1.2*1.5*EnemyInfoCasual!H464</f>
        <v>10080</v>
      </c>
      <c r="X14" s="16">
        <f t="shared" ref="X14:X19" si="7">(J14*U14)+(G14*V14)+(H14*W14)</f>
        <v>5869.7721376</v>
      </c>
      <c r="Y14" s="16">
        <f t="shared" ref="Y14:Y19" si="8">((K14*U14)+(G14*V14)+(I14*W14))*1.6</f>
        <v>9664.1124608000009</v>
      </c>
    </row>
    <row r="15" spans="1:26">
      <c r="A15" s="4" t="s">
        <v>372</v>
      </c>
      <c r="B15" s="8">
        <f>EnemyInfoCasual!E465</f>
        <v>11500</v>
      </c>
      <c r="C15" s="8">
        <f>(B15+(IF(EnemyInfoCasual!I465=1,PlayerInfo!$B$5,0)))*(PlayerInfo!$B$1)*(EnemyInfoCasual!L465+1)</f>
        <v>18630</v>
      </c>
      <c r="D15" s="8">
        <f>(B15+(IF(EnemyInfoCasual!I465=1,PlayerInfo!$B$5,0))+PlayerInfo!$B$6)*(PlayerInfo!$B$1)*(EnemyInfoCasual!L465+1)*EnemyInfoCasual!H465</f>
        <v>18630</v>
      </c>
      <c r="E15" s="8">
        <f>(B15+(IF(EnemyInfoCasual!I465=1,PlayerInfo!$B$5,0))+PlayerInfo!$B$6+PlayerInfo!$B$7)*(PlayerInfo!$B$1)*(EnemyInfoCasual!L465+1)*1.2*EnemyInfoCasual!H465</f>
        <v>22356</v>
      </c>
      <c r="F15" s="13">
        <f t="shared" si="0"/>
        <v>0.14285714285714285</v>
      </c>
      <c r="G15" s="13">
        <f>MIN((($B$4+(IF(EnemyInfoCasual!$C465=1,0.05,0))-($B$4*(IF(EnemyInfoCasual!$C465=1,0.05,0))))*PlayerInfo!$B$3)*EnemyInfoCasual!H465,1)</f>
        <v>0.15509999999999999</v>
      </c>
      <c r="H15" s="13">
        <f>MIN((($B$5+(IF(EnemyInfoCasual!$C465=1,0.005,0))-($B$5*(IF(EnemyInfoCasual!$C465=1,0.005,0))))*PlayerInfo!$B$4)*EnemyInfoCasual!H465,1)</f>
        <v>1.7960000000000004E-2</v>
      </c>
      <c r="I15" s="13">
        <f>MIN((($B$6+(IF(EnemyInfoCasual!$C465=1,0.005,0))-($B$6*(IF(EnemyInfoCasual!$C465=1,0.005,0))))*PlayerInfo!$B$4)*EnemyInfoCasual!H465,1)</f>
        <v>4.9800000000000004E-2</v>
      </c>
      <c r="J15" s="13">
        <f t="shared" si="1"/>
        <v>0.82972559599999995</v>
      </c>
      <c r="K15" s="14">
        <f t="shared" si="2"/>
        <v>0.80282397999999999</v>
      </c>
      <c r="L15" s="8">
        <f t="shared" si="3"/>
        <v>18748.814613480001</v>
      </c>
      <c r="M15" s="8">
        <f t="shared" si="4"/>
        <v>24647.288311620003</v>
      </c>
      <c r="N15" s="16">
        <f>EnemyInfoCasual!F465</f>
        <v>3560</v>
      </c>
      <c r="O15" s="16">
        <f>N15*PlayerInfo!$B$10</f>
        <v>3560</v>
      </c>
      <c r="P15" s="16">
        <f>N15*PlayerInfo!$B$10*1.2*EnemyInfoCasual!H465</f>
        <v>4272</v>
      </c>
      <c r="Q15" s="16">
        <f>N15*PlayerInfo!$B$10*1.2*1.5*EnemyInfoCasual!H465</f>
        <v>6408</v>
      </c>
      <c r="R15" s="16">
        <f t="shared" si="5"/>
        <v>3731.4980017600001</v>
      </c>
      <c r="S15" s="16">
        <f t="shared" si="6"/>
        <v>6143.6143500799999</v>
      </c>
      <c r="T15" s="16">
        <f>EnemyInfoCasual!G465</f>
        <v>5700</v>
      </c>
      <c r="U15" s="16">
        <f>T15*PlayerInfo!$B$11</f>
        <v>5700</v>
      </c>
      <c r="V15" s="16">
        <f>T15*PlayerInfo!$B$11*1.2*EnemyInfoCasual!H465</f>
        <v>6840</v>
      </c>
      <c r="W15" s="16">
        <f>T15*PlayerInfo!$B$11*1.2*1.5*EnemyInfoCasual!H465</f>
        <v>10260</v>
      </c>
      <c r="X15" s="16">
        <f t="shared" si="7"/>
        <v>5974.5894971999996</v>
      </c>
      <c r="Y15" s="16">
        <f t="shared" si="8"/>
        <v>9836.6858976000003</v>
      </c>
    </row>
    <row r="16" spans="1:26">
      <c r="A16" s="4" t="s">
        <v>374</v>
      </c>
      <c r="B16" s="8">
        <f>EnemyInfoCasual!E466</f>
        <v>11700</v>
      </c>
      <c r="C16" s="8">
        <f>(B16+(IF(EnemyInfoCasual!I466=1,PlayerInfo!$B$5,0)))*(PlayerInfo!$B$1)*(EnemyInfoCasual!L466+1)</f>
        <v>18954</v>
      </c>
      <c r="D16" s="8">
        <f>(B16+(IF(EnemyInfoCasual!I466=1,PlayerInfo!$B$5,0))+PlayerInfo!$B$6)*(PlayerInfo!$B$1)*(EnemyInfoCasual!L466+1)*EnemyInfoCasual!H466</f>
        <v>18954</v>
      </c>
      <c r="E16" s="8">
        <f>(B16+(IF(EnemyInfoCasual!I466=1,PlayerInfo!$B$5,0))+PlayerInfo!$B$6+PlayerInfo!$B$7)*(PlayerInfo!$B$1)*(EnemyInfoCasual!L466+1)*1.2*EnemyInfoCasual!H466</f>
        <v>22744.799999999999</v>
      </c>
      <c r="F16" s="13">
        <f t="shared" si="0"/>
        <v>0.14285714285714285</v>
      </c>
      <c r="G16" s="13">
        <f>MIN((($B$4+(IF(EnemyInfoCasual!$C466=1,0.05,0))-($B$4*(IF(EnemyInfoCasual!$C466=1,0.05,0))))*PlayerInfo!$B$3)*EnemyInfoCasual!H466,1)</f>
        <v>0.15509999999999999</v>
      </c>
      <c r="H16" s="13">
        <f>MIN((($B$5+(IF(EnemyInfoCasual!$C466=1,0.005,0))-($B$5*(IF(EnemyInfoCasual!$C466=1,0.005,0))))*PlayerInfo!$B$4)*EnemyInfoCasual!H466,1)</f>
        <v>1.7960000000000004E-2</v>
      </c>
      <c r="I16" s="13">
        <f>MIN((($B$6+(IF(EnemyInfoCasual!$C466=1,0.005,0))-($B$6*(IF(EnemyInfoCasual!$C466=1,0.005,0))))*PlayerInfo!$B$4)*EnemyInfoCasual!H466,1)</f>
        <v>4.9800000000000004E-2</v>
      </c>
      <c r="J16" s="13">
        <f t="shared" si="1"/>
        <v>0.82972559599999995</v>
      </c>
      <c r="K16" s="14">
        <f t="shared" si="2"/>
        <v>0.80282397999999999</v>
      </c>
      <c r="L16" s="8">
        <f t="shared" si="3"/>
        <v>19074.880954584001</v>
      </c>
      <c r="M16" s="8">
        <f t="shared" si="4"/>
        <v>25075.936803996003</v>
      </c>
      <c r="N16" s="16">
        <f>EnemyInfoCasual!F466</f>
        <v>3600</v>
      </c>
      <c r="O16" s="16">
        <f>N16*PlayerInfo!$B$10</f>
        <v>3600</v>
      </c>
      <c r="P16" s="16">
        <f>N16*PlayerInfo!$B$10*1.2*EnemyInfoCasual!H466</f>
        <v>4320</v>
      </c>
      <c r="Q16" s="16">
        <f>N16*PlayerInfo!$B$10*1.2*1.5*EnemyInfoCasual!H466</f>
        <v>6480</v>
      </c>
      <c r="R16" s="16">
        <f t="shared" si="5"/>
        <v>3773.4249455999998</v>
      </c>
      <c r="S16" s="16">
        <f t="shared" si="6"/>
        <v>6212.6437248000002</v>
      </c>
      <c r="T16" s="16">
        <f>EnemyInfoCasual!G466</f>
        <v>5800</v>
      </c>
      <c r="U16" s="16">
        <f>T16*PlayerInfo!$B$11</f>
        <v>5800</v>
      </c>
      <c r="V16" s="16">
        <f>T16*PlayerInfo!$B$11*1.2*EnemyInfoCasual!H466</f>
        <v>6960</v>
      </c>
      <c r="W16" s="16">
        <f>T16*PlayerInfo!$B$11*1.2*1.5*EnemyInfoCasual!H466</f>
        <v>10440</v>
      </c>
      <c r="X16" s="16">
        <f t="shared" si="7"/>
        <v>6079.4068568000002</v>
      </c>
      <c r="Y16" s="16">
        <f t="shared" si="8"/>
        <v>10009.259334400002</v>
      </c>
    </row>
    <row r="17" spans="1:25">
      <c r="A17" s="4" t="s">
        <v>377</v>
      </c>
      <c r="B17" s="8">
        <f>EnemyInfoCasual!E467</f>
        <v>11800</v>
      </c>
      <c r="C17" s="8">
        <f>(B17+(IF(EnemyInfoCasual!I467=1,PlayerInfo!$B$5,0)))*(PlayerInfo!$B$1)*(EnemyInfoCasual!L467+1)</f>
        <v>19116</v>
      </c>
      <c r="D17" s="8">
        <f>(B17+(IF(EnemyInfoCasual!I467=1,PlayerInfo!$B$5,0))+PlayerInfo!$B$6)*(PlayerInfo!$B$1)*(EnemyInfoCasual!L467+1)*EnemyInfoCasual!H467</f>
        <v>19116</v>
      </c>
      <c r="E17" s="8">
        <f>(B17+(IF(EnemyInfoCasual!I467=1,PlayerInfo!$B$5,0))+PlayerInfo!$B$6+PlayerInfo!$B$7)*(PlayerInfo!$B$1)*(EnemyInfoCasual!L467+1)*1.2*EnemyInfoCasual!H467</f>
        <v>22939.200000000001</v>
      </c>
      <c r="F17" s="13">
        <f t="shared" si="0"/>
        <v>0.14285714285714285</v>
      </c>
      <c r="G17" s="13">
        <f>MIN((($B$4+(IF(EnemyInfoCasual!$C467=1,0.05,0))-($B$4*(IF(EnemyInfoCasual!$C467=1,0.05,0))))*PlayerInfo!$B$3)*EnemyInfoCasual!H467,1)</f>
        <v>0.15509999999999999</v>
      </c>
      <c r="H17" s="13">
        <f>MIN((($B$5+(IF(EnemyInfoCasual!$C467=1,0.005,0))-($B$5*(IF(EnemyInfoCasual!$C467=1,0.005,0))))*PlayerInfo!$B$4)*EnemyInfoCasual!H467,1)</f>
        <v>1.7960000000000004E-2</v>
      </c>
      <c r="I17" s="13">
        <f>MIN((($B$6+(IF(EnemyInfoCasual!$C467=1,0.005,0))-($B$6*(IF(EnemyInfoCasual!$C467=1,0.005,0))))*PlayerInfo!$B$4)*EnemyInfoCasual!H467,1)</f>
        <v>4.9800000000000004E-2</v>
      </c>
      <c r="J17" s="13">
        <f t="shared" si="1"/>
        <v>0.82972559599999995</v>
      </c>
      <c r="K17" s="14">
        <f t="shared" si="2"/>
        <v>0.80282397999999999</v>
      </c>
      <c r="L17" s="8">
        <f t="shared" si="3"/>
        <v>19237.914125136002</v>
      </c>
      <c r="M17" s="8">
        <f t="shared" si="4"/>
        <v>25290.261050184003</v>
      </c>
      <c r="N17" s="16">
        <f>EnemyInfoCasual!F467</f>
        <v>3640</v>
      </c>
      <c r="O17" s="16">
        <f>N17*PlayerInfo!$B$10</f>
        <v>3640</v>
      </c>
      <c r="P17" s="16">
        <f>N17*PlayerInfo!$B$10*1.2*EnemyInfoCasual!H467</f>
        <v>4368</v>
      </c>
      <c r="Q17" s="16">
        <f>N17*PlayerInfo!$B$10*1.2*1.5*EnemyInfoCasual!H467</f>
        <v>6552</v>
      </c>
      <c r="R17" s="16">
        <f t="shared" si="5"/>
        <v>3815.3518894399999</v>
      </c>
      <c r="S17" s="16">
        <f t="shared" si="6"/>
        <v>6281.6730995200005</v>
      </c>
      <c r="T17" s="16">
        <f>EnemyInfoCasual!G467</f>
        <v>5900</v>
      </c>
      <c r="U17" s="16">
        <f>T17*PlayerInfo!$B$11</f>
        <v>5900</v>
      </c>
      <c r="V17" s="16">
        <f>T17*PlayerInfo!$B$11*1.2*EnemyInfoCasual!H467</f>
        <v>7080</v>
      </c>
      <c r="W17" s="16">
        <f>T17*PlayerInfo!$B$11*1.2*1.5*EnemyInfoCasual!H467</f>
        <v>10620</v>
      </c>
      <c r="X17" s="16">
        <f t="shared" si="7"/>
        <v>6184.2242163999999</v>
      </c>
      <c r="Y17" s="16">
        <f t="shared" si="8"/>
        <v>10181.832771200001</v>
      </c>
    </row>
    <row r="18" spans="1:25">
      <c r="A18" s="4" t="s">
        <v>383</v>
      </c>
      <c r="B18" s="8">
        <f>EnemyInfoCasual!E468</f>
        <v>11900</v>
      </c>
      <c r="C18" s="8">
        <f>(B18+(IF(EnemyInfoCasual!I468=1,PlayerInfo!$B$5,0)))*(PlayerInfo!$B$1)*(EnemyInfoCasual!L468+1)</f>
        <v>19278</v>
      </c>
      <c r="D18" s="8">
        <f>(B18+(IF(EnemyInfoCasual!I468=1,PlayerInfo!$B$5,0))+PlayerInfo!$B$6)*(PlayerInfo!$B$1)*(EnemyInfoCasual!L468+1)*EnemyInfoCasual!H468</f>
        <v>19278</v>
      </c>
      <c r="E18" s="8">
        <f>(B18+(IF(EnemyInfoCasual!I468=1,PlayerInfo!$B$5,0))+PlayerInfo!$B$6+PlayerInfo!$B$7)*(PlayerInfo!$B$1)*(EnemyInfoCasual!L468+1)*1.2*EnemyInfoCasual!H468</f>
        <v>23133.599999999999</v>
      </c>
      <c r="F18" s="13">
        <f t="shared" si="0"/>
        <v>0.14285714285714285</v>
      </c>
      <c r="G18" s="13">
        <f>MIN((($B$4+(IF(EnemyInfoCasual!$C468=1,0.05,0))-($B$4*(IF(EnemyInfoCasual!$C468=1,0.05,0))))*PlayerInfo!$B$3)*EnemyInfoCasual!H468,1)</f>
        <v>0.15509999999999999</v>
      </c>
      <c r="H18" s="13">
        <f>MIN((($B$5+(IF(EnemyInfoCasual!$C468=1,0.005,0))-($B$5*(IF(EnemyInfoCasual!$C468=1,0.005,0))))*PlayerInfo!$B$4)*EnemyInfoCasual!H468,1)</f>
        <v>1.7960000000000004E-2</v>
      </c>
      <c r="I18" s="13">
        <f>MIN((($B$6+(IF(EnemyInfoCasual!$C468=1,0.005,0))-($B$6*(IF(EnemyInfoCasual!$C468=1,0.005,0))))*PlayerInfo!$B$4)*EnemyInfoCasual!H468,1)</f>
        <v>4.9800000000000004E-2</v>
      </c>
      <c r="J18" s="13">
        <f t="shared" si="1"/>
        <v>0.82972559599999995</v>
      </c>
      <c r="K18" s="14">
        <f t="shared" si="2"/>
        <v>0.80282397999999999</v>
      </c>
      <c r="L18" s="8">
        <f t="shared" si="3"/>
        <v>19400.947295687998</v>
      </c>
      <c r="M18" s="8">
        <f t="shared" si="4"/>
        <v>25504.585296372003</v>
      </c>
      <c r="N18" s="16">
        <f>EnemyInfoCasual!F468</f>
        <v>3670</v>
      </c>
      <c r="O18" s="16">
        <f>N18*PlayerInfo!$B$10</f>
        <v>3670</v>
      </c>
      <c r="P18" s="16">
        <f>N18*PlayerInfo!$B$10*1.2*EnemyInfoCasual!H468</f>
        <v>4404</v>
      </c>
      <c r="Q18" s="16">
        <f>N18*PlayerInfo!$B$10*1.2*1.5*EnemyInfoCasual!H468</f>
        <v>6606</v>
      </c>
      <c r="R18" s="16">
        <f t="shared" si="5"/>
        <v>3846.7970973199995</v>
      </c>
      <c r="S18" s="16">
        <f t="shared" si="6"/>
        <v>6333.4451305599996</v>
      </c>
      <c r="T18" s="16">
        <f>EnemyInfoCasual!G468</f>
        <v>6000</v>
      </c>
      <c r="U18" s="16">
        <f>T18*PlayerInfo!$B$11</f>
        <v>6000</v>
      </c>
      <c r="V18" s="16">
        <f>T18*PlayerInfo!$B$11*1.2*EnemyInfoCasual!H468</f>
        <v>7200</v>
      </c>
      <c r="W18" s="16">
        <f>T18*PlayerInfo!$B$11*1.2*1.5*EnemyInfoCasual!H468</f>
        <v>10800</v>
      </c>
      <c r="X18" s="16">
        <f t="shared" si="7"/>
        <v>6289.0415759999987</v>
      </c>
      <c r="Y18" s="16">
        <f t="shared" si="8"/>
        <v>10354.406208</v>
      </c>
    </row>
    <row r="19" spans="1:25">
      <c r="A19" s="4" t="s">
        <v>385</v>
      </c>
      <c r="B19" s="8">
        <f>EnemyInfoCasual!E469</f>
        <v>90000</v>
      </c>
      <c r="C19" s="8">
        <f>(B19+(IF(EnemyInfoCasual!I469=1,PlayerInfo!$B$5,0)))*(PlayerInfo!$B$1)*(EnemyInfoCasual!L469+1)</f>
        <v>145800</v>
      </c>
      <c r="D19" s="8">
        <f>(B19+(IF(EnemyInfoCasual!I469=1,PlayerInfo!$B$5,0))+PlayerInfo!$B$6)*(PlayerInfo!$B$1)*(EnemyInfoCasual!L469+1)*EnemyInfoCasual!H469</f>
        <v>145800</v>
      </c>
      <c r="E19" s="8">
        <f>(B19+(IF(EnemyInfoCasual!I469=1,PlayerInfo!$B$5,0))+PlayerInfo!$B$6+PlayerInfo!$B$7)*(PlayerInfo!$B$1)*(EnemyInfoCasual!L469+1)*1.2*EnemyInfoCasual!H469</f>
        <v>174960</v>
      </c>
      <c r="F19" s="13">
        <f t="shared" si="0"/>
        <v>0.14285714285714285</v>
      </c>
      <c r="G19" s="13">
        <f>MIN((($B$4+(IF(EnemyInfoCasual!$C469=1,0.05,0))-($B$4*(IF(EnemyInfoCasual!$C469=1,0.05,0))))*PlayerInfo!$B$3)*EnemyInfoCasual!H469,1)</f>
        <v>0.15509999999999999</v>
      </c>
      <c r="H19" s="13">
        <f>MIN((($B$5+(IF(EnemyInfoCasual!$C469=1,0.005,0))-($B$5*(IF(EnemyInfoCasual!$C469=1,0.005,0))))*PlayerInfo!$B$4)*EnemyInfoCasual!H469,1)</f>
        <v>1.7960000000000004E-2</v>
      </c>
      <c r="I19" s="13">
        <f>MIN((($B$6+(IF(EnemyInfoCasual!$C469=1,0.005,0))-($B$6*(IF(EnemyInfoCasual!$C469=1,0.005,0))))*PlayerInfo!$B$4)*EnemyInfoCasual!H469,1)</f>
        <v>4.9800000000000004E-2</v>
      </c>
      <c r="J19" s="13">
        <f t="shared" si="1"/>
        <v>0.82972559599999995</v>
      </c>
      <c r="K19" s="14">
        <f t="shared" si="2"/>
        <v>0.80282397999999999</v>
      </c>
      <c r="L19" s="8">
        <f t="shared" si="3"/>
        <v>146729.85349679997</v>
      </c>
      <c r="M19" s="8">
        <f t="shared" si="4"/>
        <v>192891.82156920002</v>
      </c>
      <c r="N19" s="16">
        <f>EnemyInfoCasual!F469</f>
        <v>14800</v>
      </c>
      <c r="O19" s="16">
        <f>N19*PlayerInfo!$B$10</f>
        <v>14800</v>
      </c>
      <c r="P19" s="16">
        <f>N19*PlayerInfo!$B$10*1.2*EnemyInfoCasual!H469</f>
        <v>17760</v>
      </c>
      <c r="Q19" s="16">
        <f>N19*PlayerInfo!$B$10*1.2*1.5*EnemyInfoCasual!H469</f>
        <v>26640</v>
      </c>
      <c r="R19" s="16">
        <f t="shared" si="5"/>
        <v>15512.9692208</v>
      </c>
      <c r="S19" s="16">
        <f t="shared" si="6"/>
        <v>25540.868646400002</v>
      </c>
      <c r="T19" s="16">
        <f>EnemyInfoCasual!G469</f>
        <v>24400</v>
      </c>
      <c r="U19" s="16">
        <f>T19*PlayerInfo!$B$11</f>
        <v>24400</v>
      </c>
      <c r="V19" s="16">
        <f>T19*PlayerInfo!$B$11*1.2*EnemyInfoCasual!H469</f>
        <v>29280</v>
      </c>
      <c r="W19" s="16">
        <f>T19*PlayerInfo!$B$11*1.2*1.5*EnemyInfoCasual!H469</f>
        <v>43920</v>
      </c>
      <c r="X19" s="16">
        <f t="shared" si="7"/>
        <v>25575.435742399994</v>
      </c>
      <c r="Y19" s="16">
        <f t="shared" si="8"/>
        <v>42107.918579200006</v>
      </c>
    </row>
    <row r="20" spans="1:25">
      <c r="B20" s="9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</row>
    <row r="21" spans="1:25"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</row>
    <row r="22" spans="1:25">
      <c r="A22" t="s">
        <v>686</v>
      </c>
      <c r="B22" t="s">
        <v>10</v>
      </c>
      <c r="C22" t="s">
        <v>671</v>
      </c>
      <c r="D22" t="s">
        <v>672</v>
      </c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</row>
    <row r="23" spans="1:25">
      <c r="A23" t="s">
        <v>598</v>
      </c>
      <c r="B23" s="17">
        <f>SUMPRODUCT(F$13:F19,L$13:L19)</f>
        <v>37171.562885855994</v>
      </c>
      <c r="C23" s="17">
        <f>SUMPRODUCT($F$13:$F19,R$13:R19)</f>
        <v>5431.0366181314275</v>
      </c>
      <c r="D23" s="17">
        <f>SUMPRODUCT($F$13:$F19,X$13:X19)</f>
        <v>8819.6321149142841</v>
      </c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</row>
    <row r="24" spans="1:25">
      <c r="A24" t="s">
        <v>599</v>
      </c>
      <c r="B24" s="17">
        <f>B23*1.25</f>
        <v>46464.453607319992</v>
      </c>
      <c r="C24" s="17">
        <f>C23*1.25</f>
        <v>6788.7957726642844</v>
      </c>
      <c r="D24" s="17">
        <f>D23*1.5</f>
        <v>13229.448172371427</v>
      </c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</row>
    <row r="25" spans="1:25">
      <c r="A25" t="s">
        <v>600</v>
      </c>
      <c r="B25" s="17">
        <f>SUMPRODUCT(F$13:F19,M$13:M19)</f>
        <v>48865.928130864006</v>
      </c>
      <c r="C25" s="17">
        <f>SUMPRODUCT($F$13:$F19,S$13:S19)</f>
        <v>8941.7693610514289</v>
      </c>
      <c r="D25" s="17">
        <f>SUMPRODUCT($F$13:$F19,Y$13:Y19)</f>
        <v>14520.822039314287</v>
      </c>
      <c r="N25" s="16"/>
      <c r="O25" s="16"/>
      <c r="P25" s="16"/>
      <c r="Q25" s="16"/>
      <c r="R25" s="16"/>
      <c r="S25" s="16"/>
      <c r="T25" s="16"/>
      <c r="U25" s="16"/>
      <c r="V25" s="16"/>
      <c r="W25" s="16"/>
      <c r="X25" s="16"/>
      <c r="Y25" s="16"/>
    </row>
    <row r="26" spans="1:25">
      <c r="A26" s="12" t="s">
        <v>601</v>
      </c>
      <c r="B26" s="17">
        <f>B25*1.25</f>
        <v>61082.410163580003</v>
      </c>
      <c r="C26" s="17">
        <f>C25*1.25</f>
        <v>11177.211701314285</v>
      </c>
      <c r="D26" s="17">
        <f>D25*1.5</f>
        <v>21781.233058971433</v>
      </c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6"/>
    </row>
    <row r="27" spans="1:25">
      <c r="A27" s="12"/>
      <c r="B27" s="17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</row>
    <row r="28" spans="1:25">
      <c r="A28" s="12" t="s">
        <v>687</v>
      </c>
      <c r="B28" s="17" t="s">
        <v>10</v>
      </c>
      <c r="C28" t="s">
        <v>671</v>
      </c>
      <c r="D28" t="s">
        <v>672</v>
      </c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</row>
    <row r="29" spans="1:25">
      <c r="A29" t="s">
        <v>598</v>
      </c>
      <c r="B29" s="17">
        <f>B23*$C$9</f>
        <v>43166976.25454244</v>
      </c>
      <c r="C29" s="17">
        <f t="shared" ref="C29:D32" si="9">C23*$C$9</f>
        <v>6307010.2662171414</v>
      </c>
      <c r="D29" s="17">
        <f t="shared" si="9"/>
        <v>10242153.423771426</v>
      </c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</row>
    <row r="30" spans="1:25">
      <c r="A30" t="s">
        <v>599</v>
      </c>
      <c r="B30" s="17">
        <f>B24*$C$9</f>
        <v>53958720.318178058</v>
      </c>
      <c r="C30" s="17">
        <f t="shared" si="9"/>
        <v>7883762.832771427</v>
      </c>
      <c r="D30" s="17">
        <f t="shared" si="9"/>
        <v>15363230.135657141</v>
      </c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</row>
    <row r="31" spans="1:25">
      <c r="A31" t="s">
        <v>600</v>
      </c>
      <c r="B31" s="17">
        <f>B25*$C$10</f>
        <v>90796047.10766989</v>
      </c>
      <c r="C31" s="17">
        <f t="shared" si="9"/>
        <v>10383990.225737143</v>
      </c>
      <c r="D31" s="17">
        <f t="shared" si="9"/>
        <v>16862890.11017143</v>
      </c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</row>
    <row r="32" spans="1:25">
      <c r="A32" s="12" t="s">
        <v>601</v>
      </c>
      <c r="B32" s="17">
        <f>B26*$C$10</f>
        <v>113495058.88458736</v>
      </c>
      <c r="C32" s="17">
        <f t="shared" si="9"/>
        <v>12979987.782171428</v>
      </c>
      <c r="D32" s="17">
        <f t="shared" si="9"/>
        <v>25294335.165257148</v>
      </c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</row>
    <row r="33" spans="1:25">
      <c r="A33" s="12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</row>
    <row r="34" spans="1:25">
      <c r="A34" s="4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</row>
    <row r="35" spans="1:25"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</row>
    <row r="36" spans="1:25"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</row>
    <row r="37" spans="1:25"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</row>
    <row r="38" spans="1:25"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8"/>
  <sheetViews>
    <sheetView topLeftCell="A5" workbookViewId="0">
      <pane xSplit="1" topLeftCell="N1" activePane="topRight" state="frozen"/>
      <selection activeCell="A2" sqref="A2"/>
      <selection pane="topRight" activeCell="Y13" sqref="Y13"/>
    </sheetView>
  </sheetViews>
  <sheetFormatPr baseColWidth="10" defaultRowHeight="15" x14ac:dyDescent="0"/>
  <cols>
    <col min="1" max="1" width="20.6640625" bestFit="1" customWidth="1"/>
    <col min="2" max="2" width="13.83203125" bestFit="1" customWidth="1"/>
    <col min="3" max="4" width="12.83203125" bestFit="1" customWidth="1"/>
    <col min="5" max="5" width="8" bestFit="1" customWidth="1"/>
    <col min="6" max="6" width="8.5" bestFit="1" customWidth="1"/>
    <col min="7" max="7" width="9.1640625" bestFit="1" customWidth="1"/>
    <col min="8" max="8" width="8.6640625" bestFit="1" customWidth="1"/>
    <col min="9" max="9" width="13.83203125" bestFit="1" customWidth="1"/>
    <col min="10" max="10" width="11.5" bestFit="1" customWidth="1"/>
    <col min="11" max="11" width="16.6640625" bestFit="1" customWidth="1"/>
    <col min="12" max="12" width="12.1640625" bestFit="1" customWidth="1"/>
    <col min="13" max="13" width="16.33203125" bestFit="1" customWidth="1"/>
    <col min="14" max="14" width="9.1640625" bestFit="1" customWidth="1"/>
    <col min="15" max="15" width="12.5" bestFit="1" customWidth="1"/>
    <col min="16" max="16" width="9" bestFit="1" customWidth="1"/>
    <col min="17" max="17" width="8.6640625" bestFit="1" customWidth="1"/>
    <col min="18" max="18" width="12.1640625" bestFit="1" customWidth="1"/>
    <col min="19" max="19" width="17.1640625" bestFit="1" customWidth="1"/>
    <col min="20" max="20" width="9.33203125" bestFit="1" customWidth="1"/>
    <col min="21" max="21" width="12.6640625" bestFit="1" customWidth="1"/>
    <col min="22" max="22" width="9.1640625" bestFit="1" customWidth="1"/>
    <col min="23" max="23" width="8.83203125" bestFit="1" customWidth="1"/>
    <col min="24" max="24" width="12.1640625" bestFit="1" customWidth="1"/>
    <col min="25" max="25" width="17.33203125" bestFit="1" customWidth="1"/>
    <col min="26" max="26" width="6" bestFit="1" customWidth="1"/>
  </cols>
  <sheetData>
    <row r="1" spans="1:26">
      <c r="B1" t="s">
        <v>580</v>
      </c>
      <c r="C1" t="s">
        <v>581</v>
      </c>
    </row>
    <row r="2" spans="1:26">
      <c r="A2" t="s">
        <v>571</v>
      </c>
      <c r="B2">
        <v>2.9</v>
      </c>
      <c r="C2">
        <f>B2/PlayerInfo!B2</f>
        <v>2.9</v>
      </c>
      <c r="E2" s="11"/>
    </row>
    <row r="3" spans="1:26">
      <c r="A3" t="s">
        <v>639</v>
      </c>
      <c r="B3">
        <f>B2/1.6</f>
        <v>1.8124999999999998</v>
      </c>
      <c r="C3">
        <f>B2/(PlayerInfo!B2+PlayerInfo!B9)</f>
        <v>1.8124999999999998</v>
      </c>
      <c r="E3" s="11"/>
    </row>
    <row r="4" spans="1:26">
      <c r="A4" t="s">
        <v>562</v>
      </c>
      <c r="B4" s="13">
        <v>3.2000000000000001E-2</v>
      </c>
      <c r="C4" s="13">
        <f>MIN(B4*PlayerInfo!B3,1)</f>
        <v>6.4000000000000001E-2</v>
      </c>
    </row>
    <row r="5" spans="1:26">
      <c r="A5" t="s">
        <v>563</v>
      </c>
      <c r="B5" s="13">
        <v>4.0000000000000001E-3</v>
      </c>
      <c r="C5" s="13">
        <f>MIN(B5*PlayerInfo!B4,1)</f>
        <v>8.0000000000000002E-3</v>
      </c>
    </row>
    <row r="6" spans="1:26">
      <c r="A6" t="s">
        <v>572</v>
      </c>
      <c r="B6" s="13">
        <v>2.3E-2</v>
      </c>
      <c r="C6" s="13">
        <f>MIN(B6*PlayerInfo!B4,1)</f>
        <v>4.5999999999999999E-2</v>
      </c>
    </row>
    <row r="7" spans="1:26">
      <c r="A7" t="s">
        <v>579</v>
      </c>
      <c r="B7" s="15">
        <f>(1*(1-B4)*(1-B5))</f>
        <v>0.96412799999999999</v>
      </c>
      <c r="C7" s="15">
        <f>(1*(1-C4)*(1-C5))</f>
        <v>0.92851199999999989</v>
      </c>
    </row>
    <row r="8" spans="1:26">
      <c r="A8" t="s">
        <v>582</v>
      </c>
      <c r="B8" s="15">
        <f>(1*(1-B4)*(1-B6))</f>
        <v>0.94573599999999991</v>
      </c>
      <c r="C8" s="15">
        <f>(1*(1-C4)*(1-C6))</f>
        <v>0.89294399999999996</v>
      </c>
    </row>
    <row r="9" spans="1:26">
      <c r="A9" t="s">
        <v>597</v>
      </c>
      <c r="B9">
        <f>PlayerInfo!$B$8/B2</f>
        <v>1241.3793103448277</v>
      </c>
      <c r="C9">
        <f>PlayerInfo!$B$8/C2</f>
        <v>1241.3793103448277</v>
      </c>
    </row>
    <row r="10" spans="1:26">
      <c r="A10" t="s">
        <v>638</v>
      </c>
      <c r="B10">
        <f>PlayerInfo!$B$8/B3</f>
        <v>1986.2068965517244</v>
      </c>
      <c r="C10">
        <f>PlayerInfo!$B$8/C3</f>
        <v>1986.2068965517244</v>
      </c>
    </row>
    <row r="12" spans="1:26">
      <c r="A12" t="s">
        <v>568</v>
      </c>
      <c r="B12" t="s">
        <v>569</v>
      </c>
      <c r="C12" t="s">
        <v>573</v>
      </c>
      <c r="D12" t="s">
        <v>575</v>
      </c>
      <c r="E12" t="s">
        <v>574</v>
      </c>
      <c r="F12" t="s">
        <v>570</v>
      </c>
      <c r="G12" t="s">
        <v>562</v>
      </c>
      <c r="H12" t="s">
        <v>563</v>
      </c>
      <c r="I12" t="s">
        <v>572</v>
      </c>
      <c r="J12" t="s">
        <v>579</v>
      </c>
      <c r="K12" t="s">
        <v>582</v>
      </c>
      <c r="L12" t="s">
        <v>583</v>
      </c>
      <c r="M12" t="s">
        <v>584</v>
      </c>
      <c r="N12" t="s">
        <v>673</v>
      </c>
      <c r="O12" t="s">
        <v>676</v>
      </c>
      <c r="P12" t="s">
        <v>677</v>
      </c>
      <c r="Q12" t="s">
        <v>678</v>
      </c>
      <c r="R12" t="s">
        <v>679</v>
      </c>
      <c r="S12" t="s">
        <v>680</v>
      </c>
      <c r="T12" t="s">
        <v>681</v>
      </c>
      <c r="U12" t="s">
        <v>682</v>
      </c>
      <c r="V12" t="s">
        <v>683</v>
      </c>
      <c r="W12" t="s">
        <v>684</v>
      </c>
      <c r="X12" t="s">
        <v>685</v>
      </c>
      <c r="Y12" t="s">
        <v>690</v>
      </c>
      <c r="Z12" t="s">
        <v>585</v>
      </c>
    </row>
    <row r="13" spans="1:26">
      <c r="A13" s="4" t="s">
        <v>399</v>
      </c>
      <c r="B13" s="8">
        <f>EnemyInfoCasual!E470</f>
        <v>12500</v>
      </c>
      <c r="C13" s="8">
        <f>(B13+(IF(EnemyInfoCasual!I470=1,PlayerInfo!$B$5,0)))*(PlayerInfo!$B$1)*(EnemyInfoCasual!L470+1)</f>
        <v>22499.999999999996</v>
      </c>
      <c r="D13" s="8">
        <f>(B13+(IF(EnemyInfoCasual!I470=1,PlayerInfo!$B$5,0))+PlayerInfo!$B$6)*(PlayerInfo!$B$1)*(EnemyInfoCasual!L470+1)*EnemyInfoCasual!H470</f>
        <v>22499.999999999996</v>
      </c>
      <c r="E13" s="8">
        <f>(B13+(IF(EnemyInfoCasual!I470=1,PlayerInfo!$B$5,0))+PlayerInfo!$B$6+PlayerInfo!$B$7)*(PlayerInfo!$B$1)*(EnemyInfoCasual!L470+1)*1.2*EnemyInfoCasual!H470</f>
        <v>26999.999999999996</v>
      </c>
      <c r="F13" s="13">
        <f t="shared" ref="F13:F18" si="0">1/6</f>
        <v>0.16666666666666666</v>
      </c>
      <c r="G13" s="13">
        <f>MIN((($B$4+(IF(EnemyInfoCasual!$C470=1,0.05,0))-($B$4*(IF(EnemyInfoCasual!$C470=1,0.05,0))))*PlayerInfo!$B$3)*EnemyInfoCasual!H470,1)</f>
        <v>0.1608</v>
      </c>
      <c r="H13" s="13">
        <f>MIN((($B$5+(IF(EnemyInfoCasual!$C470=1,0.005,0))-($B$5*(IF(EnemyInfoCasual!$C470=1,0.005,0))))*PlayerInfo!$B$4)*EnemyInfoCasual!H470,1)</f>
        <v>1.7960000000000004E-2</v>
      </c>
      <c r="I13" s="13">
        <f>MIN((($B$6+(IF(EnemyInfoCasual!$C470=1,0.005,0))-($B$6*(IF(EnemyInfoCasual!$C470=1,0.005,0))))*PlayerInfo!$B$4)*EnemyInfoCasual!H470,1)</f>
        <v>5.577E-2</v>
      </c>
      <c r="J13" s="13">
        <f t="shared" ref="J13:J18" si="1">(1*(1-G13)*(1-H13))</f>
        <v>0.82412796799999999</v>
      </c>
      <c r="K13" s="14">
        <f t="shared" ref="K13:K18" si="2">(1*(1-G13)*(1-I13))</f>
        <v>0.79239781599999992</v>
      </c>
      <c r="L13" s="8">
        <f t="shared" ref="L13:L18" si="3">(J13*C13)+(G13*D13)+(H13*E13)</f>
        <v>22645.799279999996</v>
      </c>
      <c r="M13" s="8">
        <f t="shared" ref="M13:M18" si="4">((K13*C13)+(G13*D13)+(I13*E13))*1.3</f>
        <v>29838.563117999995</v>
      </c>
      <c r="N13" s="16">
        <f>EnemyInfoCasual!F470</f>
        <v>3860</v>
      </c>
      <c r="O13" s="16">
        <f>N13*PlayerInfo!$B$10</f>
        <v>3860</v>
      </c>
      <c r="P13" s="16">
        <f>N13*PlayerInfo!$B$10*1.2*EnemyInfoCasual!H470</f>
        <v>4632</v>
      </c>
      <c r="Q13" s="16">
        <f>N13*PlayerInfo!$B$10*1.2*1.5*EnemyInfoCasual!H470</f>
        <v>6948</v>
      </c>
      <c r="R13" s="16">
        <f>(J13*O13)+(G13*P13)+(H13*Q13)</f>
        <v>4050.74563648</v>
      </c>
      <c r="S13" s="16">
        <f>((K13*O13)+(G13*P13)+(I13*Q13))*1.6</f>
        <v>6705.5538076160001</v>
      </c>
      <c r="T13" s="16">
        <f>EnemyInfoCasual!G470</f>
        <v>6500</v>
      </c>
      <c r="U13" s="16">
        <f>T13*PlayerInfo!$B$11</f>
        <v>6500</v>
      </c>
      <c r="V13" s="16">
        <f>T13*PlayerInfo!$B$11*1.2*EnemyInfoCasual!H470</f>
        <v>7800</v>
      </c>
      <c r="W13" s="16">
        <f>T13*PlayerInfo!$B$11*1.2*1.5*EnemyInfoCasual!H470</f>
        <v>11700</v>
      </c>
      <c r="X13" s="16">
        <f>(J13*U13)+(G13*V13)+(H13*W13)</f>
        <v>6821.2037919999993</v>
      </c>
      <c r="Y13" s="16">
        <f>((K13*U13)+(G13*V13)+(I13*W13))*1.6</f>
        <v>11291.735686399999</v>
      </c>
    </row>
    <row r="14" spans="1:26">
      <c r="A14" s="4" t="s">
        <v>401</v>
      </c>
      <c r="B14" s="8">
        <f>EnemyInfoCasual!E471</f>
        <v>12600</v>
      </c>
      <c r="C14" s="8">
        <f>(B14+(IF(EnemyInfoCasual!I471=1,PlayerInfo!$B$5,0)))*(PlayerInfo!$B$1)*(EnemyInfoCasual!L471+1)</f>
        <v>22679.999999999996</v>
      </c>
      <c r="D14" s="8">
        <f>(B14+(IF(EnemyInfoCasual!I471=1,PlayerInfo!$B$5,0))+PlayerInfo!$B$6)*(PlayerInfo!$B$1)*(EnemyInfoCasual!L471+1)*EnemyInfoCasual!H471</f>
        <v>22679.999999999996</v>
      </c>
      <c r="E14" s="8">
        <f>(B14+(IF(EnemyInfoCasual!I471=1,PlayerInfo!$B$5,0))+PlayerInfo!$B$6+PlayerInfo!$B$7)*(PlayerInfo!$B$1)*(EnemyInfoCasual!L471+1)*1.2*EnemyInfoCasual!H471</f>
        <v>27215.999999999996</v>
      </c>
      <c r="F14" s="13">
        <f t="shared" si="0"/>
        <v>0.16666666666666666</v>
      </c>
      <c r="G14" s="13">
        <f>MIN((($B$4+(IF(EnemyInfoCasual!$C471=1,0.05,0))-($B$4*(IF(EnemyInfoCasual!$C471=1,0.05,0))))*PlayerInfo!$B$3)*EnemyInfoCasual!H471,1)</f>
        <v>0.1608</v>
      </c>
      <c r="H14" s="13">
        <f>MIN((($B$5+(IF(EnemyInfoCasual!$C471=1,0.005,0))-($B$5*(IF(EnemyInfoCasual!$C471=1,0.005,0))))*PlayerInfo!$B$4)*EnemyInfoCasual!H471,1)</f>
        <v>1.7960000000000004E-2</v>
      </c>
      <c r="I14" s="13">
        <f>MIN((($B$6+(IF(EnemyInfoCasual!$C471=1,0.005,0))-($B$6*(IF(EnemyInfoCasual!$C471=1,0.005,0))))*PlayerInfo!$B$4)*EnemyInfoCasual!H471,1)</f>
        <v>5.577E-2</v>
      </c>
      <c r="J14" s="13">
        <f t="shared" si="1"/>
        <v>0.82412796799999999</v>
      </c>
      <c r="K14" s="14">
        <f t="shared" si="2"/>
        <v>0.79239781599999992</v>
      </c>
      <c r="L14" s="8">
        <f t="shared" si="3"/>
        <v>22826.965674239997</v>
      </c>
      <c r="M14" s="8">
        <f t="shared" si="4"/>
        <v>30077.27162294399</v>
      </c>
      <c r="N14" s="16">
        <f>EnemyInfoCasual!F471</f>
        <v>3900</v>
      </c>
      <c r="O14" s="16">
        <f>N14*PlayerInfo!$B$10</f>
        <v>3900</v>
      </c>
      <c r="P14" s="16">
        <f>N14*PlayerInfo!$B$10*1.2*EnemyInfoCasual!H471</f>
        <v>4680</v>
      </c>
      <c r="Q14" s="16">
        <f>N14*PlayerInfo!$B$10*1.2*1.5*EnemyInfoCasual!H471</f>
        <v>7020</v>
      </c>
      <c r="R14" s="16">
        <f t="shared" ref="R14:R18" si="5">(J14*O14)+(G14*P14)+(H14*Q14)</f>
        <v>4092.7222751999998</v>
      </c>
      <c r="S14" s="16">
        <f t="shared" ref="S14:S18" si="6">((K14*O14)+(G14*P14)+(I14*Q14))*1.6</f>
        <v>6775.0414118399995</v>
      </c>
      <c r="T14" s="16">
        <f>EnemyInfoCasual!G471</f>
        <v>6600</v>
      </c>
      <c r="U14" s="16">
        <f>T14*PlayerInfo!$B$11</f>
        <v>6600</v>
      </c>
      <c r="V14" s="16">
        <f>T14*PlayerInfo!$B$11*1.2*EnemyInfoCasual!H471</f>
        <v>7920</v>
      </c>
      <c r="W14" s="16">
        <f>T14*PlayerInfo!$B$11*1.2*1.5*EnemyInfoCasual!H471</f>
        <v>11880</v>
      </c>
      <c r="X14" s="16">
        <f t="shared" ref="X14:X18" si="7">(J14*U14)+(G14*V14)+(H14*W14)</f>
        <v>6926.1453888000005</v>
      </c>
      <c r="Y14" s="16">
        <f t="shared" ref="Y14:Y18" si="8">((K14*U14)+(G14*V14)+(I14*W14))*1.6</f>
        <v>11465.45469696</v>
      </c>
    </row>
    <row r="15" spans="1:26">
      <c r="A15" s="4" t="s">
        <v>403</v>
      </c>
      <c r="B15" s="8">
        <f>EnemyInfoCasual!E472</f>
        <v>12700</v>
      </c>
      <c r="C15" s="8">
        <f>(B15+(IF(EnemyInfoCasual!I472=1,PlayerInfo!$B$5,0)))*(PlayerInfo!$B$1)*(EnemyInfoCasual!L472+1)</f>
        <v>22859.999999999996</v>
      </c>
      <c r="D15" s="8">
        <f>(B15+(IF(EnemyInfoCasual!I472=1,PlayerInfo!$B$5,0))+PlayerInfo!$B$6)*(PlayerInfo!$B$1)*(EnemyInfoCasual!L472+1)*EnemyInfoCasual!H472</f>
        <v>22859.999999999996</v>
      </c>
      <c r="E15" s="8">
        <f>(B15+(IF(EnemyInfoCasual!I472=1,PlayerInfo!$B$5,0))+PlayerInfo!$B$6+PlayerInfo!$B$7)*(PlayerInfo!$B$1)*(EnemyInfoCasual!L472+1)*1.2*EnemyInfoCasual!H472</f>
        <v>27431.999999999996</v>
      </c>
      <c r="F15" s="13">
        <f t="shared" si="0"/>
        <v>0.16666666666666666</v>
      </c>
      <c r="G15" s="13">
        <f>MIN((($B$4+(IF(EnemyInfoCasual!$C472=1,0.05,0))-($B$4*(IF(EnemyInfoCasual!$C472=1,0.05,0))))*PlayerInfo!$B$3)*EnemyInfoCasual!H472,1)</f>
        <v>0.1608</v>
      </c>
      <c r="H15" s="13">
        <f>MIN((($B$5+(IF(EnemyInfoCasual!$C472=1,0.005,0))-($B$5*(IF(EnemyInfoCasual!$C472=1,0.005,0))))*PlayerInfo!$B$4)*EnemyInfoCasual!H472,1)</f>
        <v>1.7960000000000004E-2</v>
      </c>
      <c r="I15" s="13">
        <f>MIN((($B$6+(IF(EnemyInfoCasual!$C472=1,0.005,0))-($B$6*(IF(EnemyInfoCasual!$C472=1,0.005,0))))*PlayerInfo!$B$4)*EnemyInfoCasual!H472,1)</f>
        <v>5.577E-2</v>
      </c>
      <c r="J15" s="13">
        <f t="shared" si="1"/>
        <v>0.82412796799999999</v>
      </c>
      <c r="K15" s="14">
        <f t="shared" si="2"/>
        <v>0.79239781599999992</v>
      </c>
      <c r="L15" s="8">
        <f t="shared" si="3"/>
        <v>23008.132068479994</v>
      </c>
      <c r="M15" s="8">
        <f t="shared" si="4"/>
        <v>30315.980127887993</v>
      </c>
      <c r="N15" s="16">
        <f>EnemyInfoCasual!F472</f>
        <v>3940</v>
      </c>
      <c r="O15" s="16">
        <f>N15*PlayerInfo!$B$10</f>
        <v>3940</v>
      </c>
      <c r="P15" s="16">
        <f>N15*PlayerInfo!$B$10*1.2*EnemyInfoCasual!H472</f>
        <v>4728</v>
      </c>
      <c r="Q15" s="16">
        <f>N15*PlayerInfo!$B$10*1.2*1.5*EnemyInfoCasual!H472</f>
        <v>7092</v>
      </c>
      <c r="R15" s="16">
        <f t="shared" si="5"/>
        <v>4134.6989139200005</v>
      </c>
      <c r="S15" s="16">
        <f t="shared" si="6"/>
        <v>6844.5290160639997</v>
      </c>
      <c r="T15" s="16">
        <f>EnemyInfoCasual!G472</f>
        <v>6700</v>
      </c>
      <c r="U15" s="16">
        <f>T15*PlayerInfo!$B$11</f>
        <v>6700</v>
      </c>
      <c r="V15" s="16">
        <f>T15*PlayerInfo!$B$11*1.2*EnemyInfoCasual!H472</f>
        <v>8040</v>
      </c>
      <c r="W15" s="16">
        <f>T15*PlayerInfo!$B$11*1.2*1.5*EnemyInfoCasual!H472</f>
        <v>12060</v>
      </c>
      <c r="X15" s="16">
        <f t="shared" si="7"/>
        <v>7031.0869855999999</v>
      </c>
      <c r="Y15" s="16">
        <f t="shared" si="8"/>
        <v>11639.17370752</v>
      </c>
    </row>
    <row r="16" spans="1:26">
      <c r="A16" s="4" t="s">
        <v>412</v>
      </c>
      <c r="B16" s="8">
        <f>EnemyInfoCasual!E473</f>
        <v>12800</v>
      </c>
      <c r="C16" s="8">
        <f>(B16+(IF(EnemyInfoCasual!I473=1,PlayerInfo!$B$5,0)))*(PlayerInfo!$B$1)*(EnemyInfoCasual!L473+1)</f>
        <v>23039.999999999996</v>
      </c>
      <c r="D16" s="8">
        <f>(B16+(IF(EnemyInfoCasual!I473=1,PlayerInfo!$B$5,0))+PlayerInfo!$B$6)*(PlayerInfo!$B$1)*(EnemyInfoCasual!L473+1)*EnemyInfoCasual!H473</f>
        <v>23039.999999999996</v>
      </c>
      <c r="E16" s="8">
        <f>(B16+(IF(EnemyInfoCasual!I473=1,PlayerInfo!$B$5,0))+PlayerInfo!$B$6+PlayerInfo!$B$7)*(PlayerInfo!$B$1)*(EnemyInfoCasual!L473+1)*1.2*EnemyInfoCasual!H473</f>
        <v>27647.999999999996</v>
      </c>
      <c r="F16" s="13">
        <f t="shared" si="0"/>
        <v>0.16666666666666666</v>
      </c>
      <c r="G16" s="13">
        <f>MIN((($B$4+(IF(EnemyInfoCasual!$C473=1,0.05,0))-($B$4*(IF(EnemyInfoCasual!$C473=1,0.05,0))))*PlayerInfo!$B$3)*EnemyInfoCasual!H473,1)</f>
        <v>0.1608</v>
      </c>
      <c r="H16" s="13">
        <f>MIN((($B$5+(IF(EnemyInfoCasual!$C473=1,0.005,0))-($B$5*(IF(EnemyInfoCasual!$C473=1,0.005,0))))*PlayerInfo!$B$4)*EnemyInfoCasual!H473,1)</f>
        <v>1.7960000000000004E-2</v>
      </c>
      <c r="I16" s="13">
        <f>MIN((($B$6+(IF(EnemyInfoCasual!$C473=1,0.005,0))-($B$6*(IF(EnemyInfoCasual!$C473=1,0.005,0))))*PlayerInfo!$B$4)*EnemyInfoCasual!H473,1)</f>
        <v>5.577E-2</v>
      </c>
      <c r="J16" s="13">
        <f t="shared" si="1"/>
        <v>0.82412796799999999</v>
      </c>
      <c r="K16" s="14">
        <f t="shared" si="2"/>
        <v>0.79239781599999992</v>
      </c>
      <c r="L16" s="8">
        <f t="shared" si="3"/>
        <v>23189.298462719995</v>
      </c>
      <c r="M16" s="8">
        <f t="shared" si="4"/>
        <v>30554.688632831996</v>
      </c>
      <c r="N16" s="16">
        <f>EnemyInfoCasual!F473</f>
        <v>3970</v>
      </c>
      <c r="O16" s="16">
        <f>N16*PlayerInfo!$B$10</f>
        <v>3970</v>
      </c>
      <c r="P16" s="16">
        <f>N16*PlayerInfo!$B$10*1.2*EnemyInfoCasual!H473</f>
        <v>4764</v>
      </c>
      <c r="Q16" s="16">
        <f>N16*PlayerInfo!$B$10*1.2*1.5*EnemyInfoCasual!H473</f>
        <v>7146</v>
      </c>
      <c r="R16" s="16">
        <f t="shared" si="5"/>
        <v>4166.1813929599994</v>
      </c>
      <c r="S16" s="16">
        <f t="shared" si="6"/>
        <v>6896.6447192319993</v>
      </c>
      <c r="T16" s="16">
        <f>EnemyInfoCasual!G473</f>
        <v>6800</v>
      </c>
      <c r="U16" s="16">
        <f>T16*PlayerInfo!$B$11</f>
        <v>6800</v>
      </c>
      <c r="V16" s="16">
        <f>T16*PlayerInfo!$B$11*1.2*EnemyInfoCasual!H473</f>
        <v>8160</v>
      </c>
      <c r="W16" s="16">
        <f>T16*PlayerInfo!$B$11*1.2*1.5*EnemyInfoCasual!H473</f>
        <v>12240</v>
      </c>
      <c r="X16" s="16">
        <f t="shared" si="7"/>
        <v>7136.0285823999993</v>
      </c>
      <c r="Y16" s="16">
        <f t="shared" si="8"/>
        <v>11812.892718079998</v>
      </c>
    </row>
    <row r="17" spans="1:25">
      <c r="A17" s="4" t="s">
        <v>414</v>
      </c>
      <c r="B17" s="8">
        <f>EnemyInfoCasual!E474</f>
        <v>12900</v>
      </c>
      <c r="C17" s="8">
        <f>(B17+(IF(EnemyInfoCasual!I474=1,PlayerInfo!$B$5,0)))*(PlayerInfo!$B$1)*(EnemyInfoCasual!L474+1)</f>
        <v>23219.999999999996</v>
      </c>
      <c r="D17" s="8">
        <f>(B17+(IF(EnemyInfoCasual!I474=1,PlayerInfo!$B$5,0))+PlayerInfo!$B$6)*(PlayerInfo!$B$1)*(EnemyInfoCasual!L474+1)*EnemyInfoCasual!H474</f>
        <v>23219.999999999996</v>
      </c>
      <c r="E17" s="8">
        <f>(B17+(IF(EnemyInfoCasual!I474=1,PlayerInfo!$B$5,0))+PlayerInfo!$B$6+PlayerInfo!$B$7)*(PlayerInfo!$B$1)*(EnemyInfoCasual!L474+1)*1.2*EnemyInfoCasual!H474</f>
        <v>27863.999999999996</v>
      </c>
      <c r="F17" s="13">
        <f t="shared" si="0"/>
        <v>0.16666666666666666</v>
      </c>
      <c r="G17" s="13">
        <f>MIN((($B$4+(IF(EnemyInfoCasual!$C474=1,0.05,0))-($B$4*(IF(EnemyInfoCasual!$C474=1,0.05,0))))*PlayerInfo!$B$3)*EnemyInfoCasual!H474,1)</f>
        <v>0.1608</v>
      </c>
      <c r="H17" s="13">
        <f>MIN((($B$5+(IF(EnemyInfoCasual!$C474=1,0.005,0))-($B$5*(IF(EnemyInfoCasual!$C474=1,0.005,0))))*PlayerInfo!$B$4)*EnemyInfoCasual!H474,1)</f>
        <v>1.7960000000000004E-2</v>
      </c>
      <c r="I17" s="13">
        <f>MIN((($B$6+(IF(EnemyInfoCasual!$C474=1,0.005,0))-($B$6*(IF(EnemyInfoCasual!$C474=1,0.005,0))))*PlayerInfo!$B$4)*EnemyInfoCasual!H474,1)</f>
        <v>5.577E-2</v>
      </c>
      <c r="J17" s="13">
        <f t="shared" si="1"/>
        <v>0.82412796799999999</v>
      </c>
      <c r="K17" s="14">
        <f t="shared" si="2"/>
        <v>0.79239781599999992</v>
      </c>
      <c r="L17" s="8">
        <f t="shared" si="3"/>
        <v>23370.464856959996</v>
      </c>
      <c r="M17" s="8">
        <f t="shared" si="4"/>
        <v>30793.397137775992</v>
      </c>
      <c r="N17" s="16">
        <f>EnemyInfoCasual!F474</f>
        <v>4010</v>
      </c>
      <c r="O17" s="16">
        <f>N17*PlayerInfo!$B$10</f>
        <v>4010</v>
      </c>
      <c r="P17" s="16">
        <f>N17*PlayerInfo!$B$10*1.2*EnemyInfoCasual!H474</f>
        <v>4812</v>
      </c>
      <c r="Q17" s="16">
        <f>N17*PlayerInfo!$B$10*1.2*1.5*EnemyInfoCasual!H474</f>
        <v>7218</v>
      </c>
      <c r="R17" s="16">
        <f t="shared" si="5"/>
        <v>4208.15803168</v>
      </c>
      <c r="S17" s="16">
        <f t="shared" si="6"/>
        <v>6966.1323234560004</v>
      </c>
      <c r="T17" s="16">
        <f>EnemyInfoCasual!G474</f>
        <v>6900</v>
      </c>
      <c r="U17" s="16">
        <f>T17*PlayerInfo!$B$11</f>
        <v>6900</v>
      </c>
      <c r="V17" s="16">
        <f>T17*PlayerInfo!$B$11*1.2*EnemyInfoCasual!H474</f>
        <v>8280</v>
      </c>
      <c r="W17" s="16">
        <f>T17*PlayerInfo!$B$11*1.2*1.5*EnemyInfoCasual!H474</f>
        <v>12420</v>
      </c>
      <c r="X17" s="16">
        <f t="shared" si="7"/>
        <v>7240.9701791999996</v>
      </c>
      <c r="Y17" s="16">
        <f t="shared" si="8"/>
        <v>11986.61172864</v>
      </c>
    </row>
    <row r="18" spans="1:25">
      <c r="A18" s="4" t="s">
        <v>429</v>
      </c>
      <c r="B18" s="8">
        <f>EnemyInfoCasual!E475</f>
        <v>125000</v>
      </c>
      <c r="C18" s="8">
        <f>(B18+(IF(EnemyInfoCasual!I475=1,PlayerInfo!$B$5,0)))*(PlayerInfo!$B$1)*(EnemyInfoCasual!L475+1)</f>
        <v>224999.99999999997</v>
      </c>
      <c r="D18" s="8">
        <f>(B18+(IF(EnemyInfoCasual!I475=1,PlayerInfo!$B$5,0))+PlayerInfo!$B$6)*(PlayerInfo!$B$1)*(EnemyInfoCasual!L475+1)*EnemyInfoCasual!H475</f>
        <v>224999.99999999997</v>
      </c>
      <c r="E18" s="8">
        <f>(B18+(IF(EnemyInfoCasual!I475=1,PlayerInfo!$B$5,0))+PlayerInfo!$B$6+PlayerInfo!$B$7)*(PlayerInfo!$B$1)*(EnemyInfoCasual!L475+1)*1.2*EnemyInfoCasual!H475</f>
        <v>269999.99999999994</v>
      </c>
      <c r="F18" s="13">
        <f t="shared" si="0"/>
        <v>0.16666666666666666</v>
      </c>
      <c r="G18" s="13">
        <f>MIN((($B$4+(IF(EnemyInfoCasual!$C475=1,0.05,0))-($B$4*(IF(EnemyInfoCasual!$C475=1,0.05,0))))*PlayerInfo!$B$3)*EnemyInfoCasual!H475,1)</f>
        <v>0.1608</v>
      </c>
      <c r="H18" s="13">
        <f>MIN((($B$5+(IF(EnemyInfoCasual!$C475=1,0.005,0))-($B$5*(IF(EnemyInfoCasual!$C475=1,0.005,0))))*PlayerInfo!$B$4)*EnemyInfoCasual!H475,1)</f>
        <v>1.7960000000000004E-2</v>
      </c>
      <c r="I18" s="13">
        <f>MIN((($B$6+(IF(EnemyInfoCasual!$C475=1,0.005,0))-($B$6*(IF(EnemyInfoCasual!$C475=1,0.005,0))))*PlayerInfo!$B$4)*EnemyInfoCasual!H475,1)</f>
        <v>5.577E-2</v>
      </c>
      <c r="J18" s="13">
        <f t="shared" si="1"/>
        <v>0.82412796799999999</v>
      </c>
      <c r="K18" s="14">
        <f t="shared" si="2"/>
        <v>0.79239781599999992</v>
      </c>
      <c r="L18" s="8">
        <f t="shared" si="3"/>
        <v>226457.99279999998</v>
      </c>
      <c r="M18" s="8">
        <f t="shared" si="4"/>
        <v>298385.63117999997</v>
      </c>
      <c r="N18" s="16">
        <f>EnemyInfoCasual!F475</f>
        <v>16200</v>
      </c>
      <c r="O18" s="16">
        <f>N18*PlayerInfo!$B$10</f>
        <v>16200</v>
      </c>
      <c r="P18" s="16">
        <f>N18*PlayerInfo!$B$10*1.2*EnemyInfoCasual!H475</f>
        <v>19440</v>
      </c>
      <c r="Q18" s="16">
        <f>N18*PlayerInfo!$B$10*1.2*1.5*EnemyInfoCasual!H475</f>
        <v>29160</v>
      </c>
      <c r="R18" s="16">
        <f t="shared" si="5"/>
        <v>17000.538681599999</v>
      </c>
      <c r="S18" s="16">
        <f t="shared" si="6"/>
        <v>28142.479710719999</v>
      </c>
      <c r="T18" s="16">
        <f>EnemyInfoCasual!G475</f>
        <v>28000</v>
      </c>
      <c r="U18" s="16">
        <f>T18*PlayerInfo!$B$11</f>
        <v>28000</v>
      </c>
      <c r="V18" s="16">
        <f>T18*PlayerInfo!$B$11*1.2*EnemyInfoCasual!H475</f>
        <v>33600</v>
      </c>
      <c r="W18" s="16">
        <f>T18*PlayerInfo!$B$11*1.2*1.5*EnemyInfoCasual!H475</f>
        <v>50400</v>
      </c>
      <c r="X18" s="16">
        <f t="shared" si="7"/>
        <v>29383.647104000003</v>
      </c>
      <c r="Y18" s="16">
        <f t="shared" si="8"/>
        <v>48641.322956800002</v>
      </c>
    </row>
    <row r="19" spans="1:25">
      <c r="B19" s="9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</row>
    <row r="20" spans="1:25"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</row>
    <row r="21" spans="1:25">
      <c r="A21" t="s">
        <v>686</v>
      </c>
      <c r="B21" t="s">
        <v>10</v>
      </c>
      <c r="C21" t="s">
        <v>671</v>
      </c>
      <c r="D21" t="s">
        <v>672</v>
      </c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</row>
    <row r="22" spans="1:25">
      <c r="A22" t="s">
        <v>598</v>
      </c>
      <c r="B22" s="17">
        <f>SUMPRODUCT(F$13:F18,L$13:L18)</f>
        <v>56916.44219039999</v>
      </c>
      <c r="C22" s="17">
        <f>SUMPRODUCT($F$13:$F18,R$13:R18)</f>
        <v>6275.5074886399998</v>
      </c>
      <c r="D22" s="17">
        <f>SUMPRODUCT($F$13:$F18,X$13:X18)</f>
        <v>10756.513671999999</v>
      </c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</row>
    <row r="23" spans="1:25">
      <c r="A23" t="s">
        <v>599</v>
      </c>
      <c r="B23" s="17">
        <f>B22*1.25</f>
        <v>71145.552737999984</v>
      </c>
      <c r="C23" s="17">
        <f>C22*1.25</f>
        <v>7844.3843607999997</v>
      </c>
      <c r="D23" s="17">
        <f>D22*1.5</f>
        <v>16134.770507999998</v>
      </c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</row>
    <row r="24" spans="1:25">
      <c r="A24" t="s">
        <v>600</v>
      </c>
      <c r="B24" s="17">
        <f>SUMPRODUCT(F$13:F18,M$13:M18)</f>
        <v>74994.255303239988</v>
      </c>
      <c r="C24" s="17">
        <f>SUMPRODUCT($F$13:$F18,S$13:S18)</f>
        <v>10388.396831487998</v>
      </c>
      <c r="D24" s="17">
        <f>SUMPRODUCT($F$13:$F18,Y$13:Y18)</f>
        <v>17806.1985824</v>
      </c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</row>
    <row r="25" spans="1:25">
      <c r="A25" s="12" t="s">
        <v>601</v>
      </c>
      <c r="B25" s="17">
        <f>B24*1.25</f>
        <v>93742.819129049982</v>
      </c>
      <c r="C25" s="17">
        <f>C24*1.25</f>
        <v>12985.496039359998</v>
      </c>
      <c r="D25" s="17">
        <f>D24*1.5</f>
        <v>26709.2978736</v>
      </c>
      <c r="N25" s="16"/>
      <c r="O25" s="16"/>
      <c r="P25" s="16"/>
      <c r="Q25" s="16"/>
      <c r="R25" s="16"/>
      <c r="S25" s="16"/>
      <c r="T25" s="16"/>
      <c r="U25" s="16"/>
      <c r="V25" s="16"/>
      <c r="W25" s="16"/>
      <c r="X25" s="16"/>
      <c r="Y25" s="16"/>
    </row>
    <row r="26" spans="1:25">
      <c r="A26" s="12"/>
      <c r="B26" s="17"/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6"/>
    </row>
    <row r="27" spans="1:25">
      <c r="A27" s="12" t="s">
        <v>687</v>
      </c>
      <c r="B27" s="17" t="s">
        <v>10</v>
      </c>
      <c r="C27" t="s">
        <v>671</v>
      </c>
      <c r="D27" t="s">
        <v>672</v>
      </c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</row>
    <row r="28" spans="1:25">
      <c r="A28" t="s">
        <v>598</v>
      </c>
      <c r="B28" s="17">
        <f>B22*$C$9</f>
        <v>70654893.753599986</v>
      </c>
      <c r="C28" s="17">
        <f t="shared" ref="C28:D31" si="9">C22*$C$9</f>
        <v>7790285.1583117247</v>
      </c>
      <c r="D28" s="17">
        <f t="shared" si="9"/>
        <v>13352913.523862069</v>
      </c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</row>
    <row r="29" spans="1:25">
      <c r="A29" t="s">
        <v>599</v>
      </c>
      <c r="B29" s="17">
        <f>B23*$C$9</f>
        <v>88318617.191999987</v>
      </c>
      <c r="C29" s="17">
        <f t="shared" si="9"/>
        <v>9737856.4478896558</v>
      </c>
      <c r="D29" s="17">
        <f t="shared" si="9"/>
        <v>20029370.285793103</v>
      </c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</row>
    <row r="30" spans="1:25">
      <c r="A30" t="s">
        <v>600</v>
      </c>
      <c r="B30" s="17">
        <f>B24*$C$10</f>
        <v>148954107.08505601</v>
      </c>
      <c r="C30" s="17">
        <f t="shared" si="9"/>
        <v>12895940.894260965</v>
      </c>
      <c r="D30" s="17">
        <f t="shared" si="9"/>
        <v>22104246.51608276</v>
      </c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</row>
    <row r="31" spans="1:25">
      <c r="A31" s="12" t="s">
        <v>601</v>
      </c>
      <c r="B31" s="17">
        <f>B25*$C$10</f>
        <v>186192633.85631999</v>
      </c>
      <c r="C31" s="17">
        <f t="shared" si="9"/>
        <v>16119926.117826205</v>
      </c>
      <c r="D31" s="17">
        <f t="shared" si="9"/>
        <v>33156369.774124142</v>
      </c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</row>
    <row r="32" spans="1:25">
      <c r="A32" s="12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</row>
    <row r="33" spans="1:25">
      <c r="A33" s="4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</row>
    <row r="34" spans="1:25"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</row>
    <row r="35" spans="1:25"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</row>
    <row r="36" spans="1:25"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</row>
    <row r="37" spans="1:25"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</row>
    <row r="38" spans="1:25"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8"/>
  <sheetViews>
    <sheetView topLeftCell="A2" workbookViewId="0">
      <pane xSplit="1" topLeftCell="B1" activePane="topRight" state="frozen"/>
      <selection pane="topRight" activeCell="A21" sqref="A21:D31"/>
    </sheetView>
  </sheetViews>
  <sheetFormatPr baseColWidth="10" defaultRowHeight="15" x14ac:dyDescent="0"/>
  <cols>
    <col min="1" max="1" width="20.6640625" bestFit="1" customWidth="1"/>
    <col min="2" max="2" width="13.83203125" bestFit="1" customWidth="1"/>
    <col min="3" max="4" width="12.83203125" bestFit="1" customWidth="1"/>
    <col min="5" max="5" width="8" bestFit="1" customWidth="1"/>
    <col min="6" max="6" width="8.5" bestFit="1" customWidth="1"/>
    <col min="7" max="7" width="9.1640625" bestFit="1" customWidth="1"/>
    <col min="8" max="8" width="8.6640625" bestFit="1" customWidth="1"/>
    <col min="9" max="9" width="13.83203125" bestFit="1" customWidth="1"/>
    <col min="10" max="10" width="11.5" bestFit="1" customWidth="1"/>
    <col min="11" max="11" width="16.6640625" bestFit="1" customWidth="1"/>
    <col min="12" max="12" width="12.1640625" bestFit="1" customWidth="1"/>
    <col min="13" max="13" width="16.33203125" bestFit="1" customWidth="1"/>
    <col min="14" max="14" width="9.1640625" bestFit="1" customWidth="1"/>
    <col min="15" max="15" width="12.5" bestFit="1" customWidth="1"/>
    <col min="16" max="16" width="9" bestFit="1" customWidth="1"/>
    <col min="17" max="17" width="8.6640625" bestFit="1" customWidth="1"/>
    <col min="18" max="18" width="12.1640625" bestFit="1" customWidth="1"/>
    <col min="19" max="19" width="17.1640625" bestFit="1" customWidth="1"/>
    <col min="20" max="20" width="9.33203125" bestFit="1" customWidth="1"/>
    <col min="21" max="21" width="12.6640625" bestFit="1" customWidth="1"/>
    <col min="22" max="22" width="9.1640625" bestFit="1" customWidth="1"/>
    <col min="23" max="23" width="8.83203125" bestFit="1" customWidth="1"/>
    <col min="24" max="24" width="12.1640625" bestFit="1" customWidth="1"/>
    <col min="25" max="25" width="17.33203125" bestFit="1" customWidth="1"/>
    <col min="26" max="26" width="6" bestFit="1" customWidth="1"/>
  </cols>
  <sheetData>
    <row r="1" spans="1:26">
      <c r="B1" t="s">
        <v>580</v>
      </c>
      <c r="C1" t="s">
        <v>581</v>
      </c>
    </row>
    <row r="2" spans="1:26">
      <c r="A2" t="s">
        <v>571</v>
      </c>
      <c r="B2">
        <v>2.7</v>
      </c>
      <c r="C2">
        <f>B2/PlayerInfo!B2</f>
        <v>2.7</v>
      </c>
      <c r="E2" s="11"/>
    </row>
    <row r="3" spans="1:26">
      <c r="A3" t="s">
        <v>639</v>
      </c>
      <c r="B3">
        <f>B2/1.6</f>
        <v>1.6875</v>
      </c>
      <c r="C3">
        <f>B2/(PlayerInfo!B2+PlayerInfo!B9)</f>
        <v>1.6875</v>
      </c>
      <c r="E3" s="11"/>
    </row>
    <row r="4" spans="1:26">
      <c r="A4" t="s">
        <v>562</v>
      </c>
      <c r="B4" s="13">
        <v>3.5000000000000003E-2</v>
      </c>
      <c r="C4" s="13">
        <f>MIN(B4*PlayerInfo!B3,1)</f>
        <v>7.0000000000000007E-2</v>
      </c>
    </row>
    <row r="5" spans="1:26">
      <c r="A5" t="s">
        <v>563</v>
      </c>
      <c r="B5" s="13">
        <v>6.0000000000000001E-3</v>
      </c>
      <c r="C5" s="13">
        <f>MIN(B5*PlayerInfo!B4,1)</f>
        <v>1.2E-2</v>
      </c>
    </row>
    <row r="6" spans="1:26">
      <c r="A6" t="s">
        <v>572</v>
      </c>
      <c r="B6" s="13">
        <v>2.5999999999999999E-2</v>
      </c>
      <c r="C6" s="13">
        <f>MIN(B6*PlayerInfo!B4,1)</f>
        <v>5.1999999999999998E-2</v>
      </c>
    </row>
    <row r="7" spans="1:26">
      <c r="A7" t="s">
        <v>579</v>
      </c>
      <c r="B7" s="15">
        <f>(1*(1-B4)*(1-B5))</f>
        <v>0.95921000000000001</v>
      </c>
      <c r="C7" s="15">
        <f>(1*(1-C4)*(1-C5))</f>
        <v>0.91883999999999988</v>
      </c>
    </row>
    <row r="8" spans="1:26">
      <c r="A8" t="s">
        <v>582</v>
      </c>
      <c r="B8" s="15">
        <f>(1*(1-B4)*(1-B6))</f>
        <v>0.93990999999999991</v>
      </c>
      <c r="C8" s="15">
        <f>(1*(1-C4)*(1-C6))</f>
        <v>0.88163999999999987</v>
      </c>
    </row>
    <row r="9" spans="1:26">
      <c r="A9" t="s">
        <v>597</v>
      </c>
      <c r="B9">
        <f>PlayerInfo!$B$8/B2</f>
        <v>1333.3333333333333</v>
      </c>
      <c r="C9">
        <f>PlayerInfo!$B$8/C2</f>
        <v>1333.3333333333333</v>
      </c>
    </row>
    <row r="10" spans="1:26">
      <c r="A10" t="s">
        <v>638</v>
      </c>
      <c r="B10">
        <f>PlayerInfo!$B$8/B3</f>
        <v>2133.3333333333335</v>
      </c>
      <c r="C10">
        <f>PlayerInfo!$B$8/C3</f>
        <v>2133.3333333333335</v>
      </c>
    </row>
    <row r="12" spans="1:26">
      <c r="A12" t="s">
        <v>568</v>
      </c>
      <c r="B12" t="s">
        <v>569</v>
      </c>
      <c r="C12" t="s">
        <v>573</v>
      </c>
      <c r="D12" t="s">
        <v>575</v>
      </c>
      <c r="E12" t="s">
        <v>574</v>
      </c>
      <c r="F12" t="s">
        <v>570</v>
      </c>
      <c r="G12" t="s">
        <v>562</v>
      </c>
      <c r="H12" t="s">
        <v>563</v>
      </c>
      <c r="I12" t="s">
        <v>572</v>
      </c>
      <c r="J12" t="s">
        <v>579</v>
      </c>
      <c r="K12" t="s">
        <v>582</v>
      </c>
      <c r="L12" t="s">
        <v>583</v>
      </c>
      <c r="M12" t="s">
        <v>584</v>
      </c>
      <c r="N12" t="s">
        <v>673</v>
      </c>
      <c r="O12" t="s">
        <v>676</v>
      </c>
      <c r="P12" t="s">
        <v>677</v>
      </c>
      <c r="Q12" t="s">
        <v>678</v>
      </c>
      <c r="R12" t="s">
        <v>679</v>
      </c>
      <c r="S12" t="s">
        <v>680</v>
      </c>
      <c r="T12" t="s">
        <v>681</v>
      </c>
      <c r="U12" t="s">
        <v>682</v>
      </c>
      <c r="V12" t="s">
        <v>683</v>
      </c>
      <c r="W12" t="s">
        <v>684</v>
      </c>
      <c r="X12" t="s">
        <v>685</v>
      </c>
      <c r="Y12" t="s">
        <v>690</v>
      </c>
      <c r="Z12" t="s">
        <v>585</v>
      </c>
    </row>
    <row r="13" spans="1:26">
      <c r="A13" s="4" t="s">
        <v>449</v>
      </c>
      <c r="B13" s="8">
        <f>EnemyInfoCasual!E476</f>
        <v>13600</v>
      </c>
      <c r="C13" s="8">
        <f>(B13+(IF(EnemyInfoCasual!I476=1,PlayerInfo!$B$5,0)))*(PlayerInfo!$B$1)*(EnemyInfoCasual!L476+1)</f>
        <v>24479.999999999996</v>
      </c>
      <c r="D13" s="8">
        <f>(B13+(IF(EnemyInfoCasual!I476=1,PlayerInfo!$B$5,0))+PlayerInfo!$B$6)*(PlayerInfo!$B$1)*(EnemyInfoCasual!L476+1)*EnemyInfoCasual!H476</f>
        <v>24479.999999999996</v>
      </c>
      <c r="E13" s="8">
        <f>(B13+(IF(EnemyInfoCasual!I476=1,PlayerInfo!$B$5,0))+PlayerInfo!$B$6+PlayerInfo!$B$7)*(PlayerInfo!$B$1)*(EnemyInfoCasual!L476+1)*1.2*EnemyInfoCasual!H476</f>
        <v>29375.999999999996</v>
      </c>
      <c r="F13" s="13">
        <f t="shared" ref="F13:F18" si="0">1/6</f>
        <v>0.16666666666666666</v>
      </c>
      <c r="G13" s="13">
        <f>MIN((($B$4+(IF(EnemyInfoCasual!$C476=1,0.05,0))-($B$4*(IF(EnemyInfoCasual!$C476=1,0.05,0))))*PlayerInfo!$B$3)*EnemyInfoCasual!H476,1)</f>
        <v>0.16650000000000001</v>
      </c>
      <c r="H13" s="13">
        <f>MIN((($B$5+(IF(EnemyInfoCasual!$C476=1,0.005,0))-($B$5*(IF(EnemyInfoCasual!$C476=1,0.005,0))))*PlayerInfo!$B$4)*EnemyInfoCasual!H476,1)</f>
        <v>2.1939999999999998E-2</v>
      </c>
      <c r="I13" s="13">
        <f>MIN((($B$6+(IF(EnemyInfoCasual!$C476=1,0.005,0))-($B$6*(IF(EnemyInfoCasual!$C476=1,0.005,0))))*PlayerInfo!$B$4)*EnemyInfoCasual!H476,1)</f>
        <v>6.1739999999999996E-2</v>
      </c>
      <c r="J13" s="13">
        <f t="shared" ref="J13:J18" si="1">(1*(1-G13)*(1-H13))</f>
        <v>0.81521301000000002</v>
      </c>
      <c r="K13" s="14">
        <f t="shared" ref="K13:K18" si="2">(1*(1-G13)*(1-I13))</f>
        <v>0.78203971000000005</v>
      </c>
      <c r="L13" s="8">
        <f t="shared" ref="L13:L18" si="3">(J13*C13)+(G13*D13)+(H13*E13)</f>
        <v>24676.843924799992</v>
      </c>
      <c r="M13" s="8">
        <f t="shared" ref="M13:M18" si="4">((K13*C13)+(G13*D13)+(I13*E13))*1.3</f>
        <v>32544.104243039998</v>
      </c>
      <c r="N13" s="16">
        <f>EnemyInfoCasual!F476</f>
        <v>4220</v>
      </c>
      <c r="O13" s="16">
        <f>N13*PlayerInfo!$B$10</f>
        <v>4220</v>
      </c>
      <c r="P13" s="16">
        <f>N13*PlayerInfo!$B$10*1.2*EnemyInfoCasual!H476</f>
        <v>5064</v>
      </c>
      <c r="Q13" s="16">
        <f>N13*PlayerInfo!$B$10*1.2*1.5*EnemyInfoCasual!H476</f>
        <v>7596</v>
      </c>
      <c r="R13" s="16">
        <f>(J13*O13)+(G13*P13)+(H13*Q13)</f>
        <v>4450.0111422000009</v>
      </c>
      <c r="S13" s="16">
        <f>((K13*O13)+(G13*P13)+(I13*Q13))*1.6</f>
        <v>7379.7449859200005</v>
      </c>
      <c r="T13" s="16">
        <f>EnemyInfoCasual!G476</f>
        <v>7500</v>
      </c>
      <c r="U13" s="16">
        <f>T13*PlayerInfo!$B$11</f>
        <v>7500</v>
      </c>
      <c r="V13" s="16">
        <f>T13*PlayerInfo!$B$11*1.2*EnemyInfoCasual!H476</f>
        <v>9000</v>
      </c>
      <c r="W13" s="16">
        <f>T13*PlayerInfo!$B$11*1.2*1.5*EnemyInfoCasual!H476</f>
        <v>13500</v>
      </c>
      <c r="X13" s="16">
        <f>(J13*U13)+(G13*V13)+(H13*W13)</f>
        <v>7908.7875749999994</v>
      </c>
      <c r="Y13" s="16">
        <f>((K13*U13)+(G13*V13)+(I13*W13))*1.6</f>
        <v>13115.660520000003</v>
      </c>
    </row>
    <row r="14" spans="1:26">
      <c r="A14" s="4" t="s">
        <v>450</v>
      </c>
      <c r="B14" s="8">
        <f>EnemyInfoCasual!E477</f>
        <v>13700</v>
      </c>
      <c r="C14" s="8">
        <f>(B14+(IF(EnemyInfoCasual!I477=1,PlayerInfo!$B$5,0)))*(PlayerInfo!$B$1)*(EnemyInfoCasual!L477+1)</f>
        <v>24659.999999999996</v>
      </c>
      <c r="D14" s="8">
        <f>(B14+(IF(EnemyInfoCasual!I477=1,PlayerInfo!$B$5,0))+PlayerInfo!$B$6)*(PlayerInfo!$B$1)*(EnemyInfoCasual!L477+1)*EnemyInfoCasual!H477</f>
        <v>24659.999999999996</v>
      </c>
      <c r="E14" s="8">
        <f>(B14+(IF(EnemyInfoCasual!I477=1,PlayerInfo!$B$5,0))+PlayerInfo!$B$6+PlayerInfo!$B$7)*(PlayerInfo!$B$1)*(EnemyInfoCasual!L477+1)*1.2*EnemyInfoCasual!H477</f>
        <v>29591.999999999993</v>
      </c>
      <c r="F14" s="13">
        <f t="shared" si="0"/>
        <v>0.16666666666666666</v>
      </c>
      <c r="G14" s="13">
        <f>MIN((($B$4+(IF(EnemyInfoCasual!$C477=1,0.05,0))-($B$4*(IF(EnemyInfoCasual!$C477=1,0.05,0))))*PlayerInfo!$B$3)*EnemyInfoCasual!H477,1)</f>
        <v>0.16650000000000001</v>
      </c>
      <c r="H14" s="13">
        <f>MIN((($B$5+(IF(EnemyInfoCasual!$C477=1,0.005,0))-($B$5*(IF(EnemyInfoCasual!$C477=1,0.005,0))))*PlayerInfo!$B$4)*EnemyInfoCasual!H477,1)</f>
        <v>2.1939999999999998E-2</v>
      </c>
      <c r="I14" s="13">
        <f>MIN((($B$6+(IF(EnemyInfoCasual!$C477=1,0.005,0))-($B$6*(IF(EnemyInfoCasual!$C477=1,0.005,0))))*PlayerInfo!$B$4)*EnemyInfoCasual!H477,1)</f>
        <v>6.1739999999999996E-2</v>
      </c>
      <c r="J14" s="13">
        <f t="shared" si="1"/>
        <v>0.81521301000000002</v>
      </c>
      <c r="K14" s="14">
        <f t="shared" si="2"/>
        <v>0.78203971000000005</v>
      </c>
      <c r="L14" s="8">
        <f t="shared" si="3"/>
        <v>24858.291306599996</v>
      </c>
      <c r="M14" s="8">
        <f t="shared" si="4"/>
        <v>32783.399127179997</v>
      </c>
      <c r="N14" s="16">
        <f>EnemyInfoCasual!F477</f>
        <v>4260</v>
      </c>
      <c r="O14" s="16">
        <f>N14*PlayerInfo!$B$10</f>
        <v>4260</v>
      </c>
      <c r="P14" s="16">
        <f>N14*PlayerInfo!$B$10*1.2*EnemyInfoCasual!H477</f>
        <v>5112</v>
      </c>
      <c r="Q14" s="16">
        <f>N14*PlayerInfo!$B$10*1.2*1.5*EnemyInfoCasual!H477</f>
        <v>7668</v>
      </c>
      <c r="R14" s="16">
        <f t="shared" ref="R14:R18" si="5">(J14*O14)+(G14*P14)+(H14*Q14)</f>
        <v>4492.1913426000001</v>
      </c>
      <c r="S14" s="16">
        <f t="shared" ref="S14:S18" si="6">((K14*O14)+(G14*P14)+(I14*Q14))*1.6</f>
        <v>7449.6951753599997</v>
      </c>
      <c r="T14" s="16">
        <f>EnemyInfoCasual!G477</f>
        <v>7600</v>
      </c>
      <c r="U14" s="16">
        <f>T14*PlayerInfo!$B$11</f>
        <v>7600</v>
      </c>
      <c r="V14" s="16">
        <f>T14*PlayerInfo!$B$11*1.2*EnemyInfoCasual!H477</f>
        <v>9120</v>
      </c>
      <c r="W14" s="16">
        <f>T14*PlayerInfo!$B$11*1.2*1.5*EnemyInfoCasual!H477</f>
        <v>13680</v>
      </c>
      <c r="X14" s="16">
        <f t="shared" ref="X14:X18" si="7">(J14*U14)+(G14*V14)+(H14*W14)</f>
        <v>8014.2380759999996</v>
      </c>
      <c r="Y14" s="16">
        <f t="shared" ref="Y14:Y18" si="8">((K14*U14)+(G14*V14)+(I14*W14))*1.6</f>
        <v>13290.5359936</v>
      </c>
    </row>
    <row r="15" spans="1:26">
      <c r="A15" s="4" t="s">
        <v>452</v>
      </c>
      <c r="B15" s="8">
        <f>EnemyInfoCasual!E478</f>
        <v>13800</v>
      </c>
      <c r="C15" s="8">
        <f>(B15+(IF(EnemyInfoCasual!I478=1,PlayerInfo!$B$5,0)))*(PlayerInfo!$B$1)*(EnemyInfoCasual!L478+1)</f>
        <v>24839.999999999996</v>
      </c>
      <c r="D15" s="8">
        <f>(B15+(IF(EnemyInfoCasual!I478=1,PlayerInfo!$B$5,0))+PlayerInfo!$B$6)*(PlayerInfo!$B$1)*(EnemyInfoCasual!L478+1)*EnemyInfoCasual!H478</f>
        <v>24839.999999999996</v>
      </c>
      <c r="E15" s="8">
        <f>(B15+(IF(EnemyInfoCasual!I478=1,PlayerInfo!$B$5,0))+PlayerInfo!$B$6+PlayerInfo!$B$7)*(PlayerInfo!$B$1)*(EnemyInfoCasual!L478+1)*1.2*EnemyInfoCasual!H478</f>
        <v>29807.999999999993</v>
      </c>
      <c r="F15" s="13">
        <f t="shared" si="0"/>
        <v>0.16666666666666666</v>
      </c>
      <c r="G15" s="13">
        <f>MIN((($B$4+(IF(EnemyInfoCasual!$C478=1,0.05,0))-($B$4*(IF(EnemyInfoCasual!$C478=1,0.05,0))))*PlayerInfo!$B$3)*EnemyInfoCasual!H478,1)</f>
        <v>0.16650000000000001</v>
      </c>
      <c r="H15" s="13">
        <f>MIN((($B$5+(IF(EnemyInfoCasual!$C478=1,0.005,0))-($B$5*(IF(EnemyInfoCasual!$C478=1,0.005,0))))*PlayerInfo!$B$4)*EnemyInfoCasual!H478,1)</f>
        <v>2.1939999999999998E-2</v>
      </c>
      <c r="I15" s="13">
        <f>MIN((($B$6+(IF(EnemyInfoCasual!$C478=1,0.005,0))-($B$6*(IF(EnemyInfoCasual!$C478=1,0.005,0))))*PlayerInfo!$B$4)*EnemyInfoCasual!H478,1)</f>
        <v>6.1739999999999996E-2</v>
      </c>
      <c r="J15" s="13">
        <f t="shared" si="1"/>
        <v>0.81521301000000002</v>
      </c>
      <c r="K15" s="14">
        <f t="shared" si="2"/>
        <v>0.78203971000000005</v>
      </c>
      <c r="L15" s="8">
        <f t="shared" si="3"/>
        <v>25039.738688399997</v>
      </c>
      <c r="M15" s="8">
        <f t="shared" si="4"/>
        <v>33022.694011319996</v>
      </c>
      <c r="N15" s="16">
        <f>EnemyInfoCasual!F478</f>
        <v>4290</v>
      </c>
      <c r="O15" s="16">
        <f>N15*PlayerInfo!$B$10</f>
        <v>4290</v>
      </c>
      <c r="P15" s="16">
        <f>N15*PlayerInfo!$B$10*1.2*EnemyInfoCasual!H478</f>
        <v>5148</v>
      </c>
      <c r="Q15" s="16">
        <f>N15*PlayerInfo!$B$10*1.2*1.5*EnemyInfoCasual!H478</f>
        <v>7722</v>
      </c>
      <c r="R15" s="16">
        <f t="shared" si="5"/>
        <v>4523.8264929000006</v>
      </c>
      <c r="S15" s="16">
        <f t="shared" si="6"/>
        <v>7502.1578174400001</v>
      </c>
      <c r="T15" s="16">
        <f>EnemyInfoCasual!G478</f>
        <v>7700</v>
      </c>
      <c r="U15" s="16">
        <f>T15*PlayerInfo!$B$11</f>
        <v>7700</v>
      </c>
      <c r="V15" s="16">
        <f>T15*PlayerInfo!$B$11*1.2*EnemyInfoCasual!H478</f>
        <v>9240</v>
      </c>
      <c r="W15" s="16">
        <f>T15*PlayerInfo!$B$11*1.2*1.5*EnemyInfoCasual!H478</f>
        <v>13860</v>
      </c>
      <c r="X15" s="16">
        <f t="shared" si="7"/>
        <v>8119.6885769999999</v>
      </c>
      <c r="Y15" s="16">
        <f t="shared" si="8"/>
        <v>13465.4114672</v>
      </c>
    </row>
    <row r="16" spans="1:26">
      <c r="A16" s="4" t="s">
        <v>458</v>
      </c>
      <c r="B16" s="8">
        <f>EnemyInfoCasual!E479</f>
        <v>13900</v>
      </c>
      <c r="C16" s="8">
        <f>(B16+(IF(EnemyInfoCasual!I479=1,PlayerInfo!$B$5,0)))*(PlayerInfo!$B$1)*(EnemyInfoCasual!L479+1)</f>
        <v>25019.999999999996</v>
      </c>
      <c r="D16" s="8">
        <f>(B16+(IF(EnemyInfoCasual!I479=1,PlayerInfo!$B$5,0))+PlayerInfo!$B$6)*(PlayerInfo!$B$1)*(EnemyInfoCasual!L479+1)*EnemyInfoCasual!H479</f>
        <v>25019.999999999996</v>
      </c>
      <c r="E16" s="8">
        <f>(B16+(IF(EnemyInfoCasual!I479=1,PlayerInfo!$B$5,0))+PlayerInfo!$B$6+PlayerInfo!$B$7)*(PlayerInfo!$B$1)*(EnemyInfoCasual!L479+1)*1.2*EnemyInfoCasual!H479</f>
        <v>30023.999999999993</v>
      </c>
      <c r="F16" s="13">
        <f t="shared" si="0"/>
        <v>0.16666666666666666</v>
      </c>
      <c r="G16" s="13">
        <f>MIN((($B$4+(IF(EnemyInfoCasual!$C479=1,0.05,0))-($B$4*(IF(EnemyInfoCasual!$C479=1,0.05,0))))*PlayerInfo!$B$3)*EnemyInfoCasual!H479,1)</f>
        <v>0.16650000000000001</v>
      </c>
      <c r="H16" s="13">
        <f>MIN((($B$5+(IF(EnemyInfoCasual!$C479=1,0.005,0))-($B$5*(IF(EnemyInfoCasual!$C479=1,0.005,0))))*PlayerInfo!$B$4)*EnemyInfoCasual!H479,1)</f>
        <v>2.1939999999999998E-2</v>
      </c>
      <c r="I16" s="13">
        <f>MIN((($B$6+(IF(EnemyInfoCasual!$C479=1,0.005,0))-($B$6*(IF(EnemyInfoCasual!$C479=1,0.005,0))))*PlayerInfo!$B$4)*EnemyInfoCasual!H479,1)</f>
        <v>6.1739999999999996E-2</v>
      </c>
      <c r="J16" s="13">
        <f t="shared" si="1"/>
        <v>0.81521301000000002</v>
      </c>
      <c r="K16" s="14">
        <f t="shared" si="2"/>
        <v>0.78203971000000005</v>
      </c>
      <c r="L16" s="8">
        <f t="shared" si="3"/>
        <v>25221.186070199994</v>
      </c>
      <c r="M16" s="8">
        <f t="shared" si="4"/>
        <v>33261.988895460003</v>
      </c>
      <c r="N16" s="16">
        <f>EnemyInfoCasual!F479</f>
        <v>4330</v>
      </c>
      <c r="O16" s="16">
        <f>N16*PlayerInfo!$B$10</f>
        <v>4330</v>
      </c>
      <c r="P16" s="16">
        <f>N16*PlayerInfo!$B$10*1.2*EnemyInfoCasual!H479</f>
        <v>5196</v>
      </c>
      <c r="Q16" s="16">
        <f>N16*PlayerInfo!$B$10*1.2*1.5*EnemyInfoCasual!H479</f>
        <v>7794</v>
      </c>
      <c r="R16" s="16">
        <f t="shared" si="5"/>
        <v>4566.0066932999998</v>
      </c>
      <c r="S16" s="16">
        <f t="shared" si="6"/>
        <v>7572.1080068799993</v>
      </c>
      <c r="T16" s="16">
        <f>EnemyInfoCasual!G479</f>
        <v>7800</v>
      </c>
      <c r="U16" s="16">
        <f>T16*PlayerInfo!$B$11</f>
        <v>7800</v>
      </c>
      <c r="V16" s="16">
        <f>T16*PlayerInfo!$B$11*1.2*EnemyInfoCasual!H479</f>
        <v>9360</v>
      </c>
      <c r="W16" s="16">
        <f>T16*PlayerInfo!$B$11*1.2*1.5*EnemyInfoCasual!H479</f>
        <v>14040</v>
      </c>
      <c r="X16" s="16">
        <f t="shared" si="7"/>
        <v>8225.1390780000002</v>
      </c>
      <c r="Y16" s="16">
        <f t="shared" si="8"/>
        <v>13640.286940800001</v>
      </c>
    </row>
    <row r="17" spans="1:25">
      <c r="A17" s="4" t="s">
        <v>459</v>
      </c>
      <c r="B17" s="8">
        <f>EnemyInfoCasual!E480</f>
        <v>14000</v>
      </c>
      <c r="C17" s="8">
        <f>(B17+(IF(EnemyInfoCasual!I480=1,PlayerInfo!$B$5,0)))*(PlayerInfo!$B$1)*(EnemyInfoCasual!L480+1)</f>
        <v>25199.999999999996</v>
      </c>
      <c r="D17" s="8">
        <f>(B17+(IF(EnemyInfoCasual!I480=1,PlayerInfo!$B$5,0))+PlayerInfo!$B$6)*(PlayerInfo!$B$1)*(EnemyInfoCasual!L480+1)*EnemyInfoCasual!H480</f>
        <v>25199.999999999996</v>
      </c>
      <c r="E17" s="8">
        <f>(B17+(IF(EnemyInfoCasual!I480=1,PlayerInfo!$B$5,0))+PlayerInfo!$B$6+PlayerInfo!$B$7)*(PlayerInfo!$B$1)*(EnemyInfoCasual!L480+1)*1.2*EnemyInfoCasual!H480</f>
        <v>30239.999999999993</v>
      </c>
      <c r="F17" s="13">
        <f t="shared" si="0"/>
        <v>0.16666666666666666</v>
      </c>
      <c r="G17" s="13">
        <f>MIN((($B$4+(IF(EnemyInfoCasual!$C480=1,0.05,0))-($B$4*(IF(EnemyInfoCasual!$C480=1,0.05,0))))*PlayerInfo!$B$3)*EnemyInfoCasual!H480,1)</f>
        <v>0.16650000000000001</v>
      </c>
      <c r="H17" s="13">
        <f>MIN((($B$5+(IF(EnemyInfoCasual!$C480=1,0.005,0))-($B$5*(IF(EnemyInfoCasual!$C480=1,0.005,0))))*PlayerInfo!$B$4)*EnemyInfoCasual!H480,1)</f>
        <v>2.1939999999999998E-2</v>
      </c>
      <c r="I17" s="13">
        <f>MIN((($B$6+(IF(EnemyInfoCasual!$C480=1,0.005,0))-($B$6*(IF(EnemyInfoCasual!$C480=1,0.005,0))))*PlayerInfo!$B$4)*EnemyInfoCasual!H480,1)</f>
        <v>6.1739999999999996E-2</v>
      </c>
      <c r="J17" s="13">
        <f t="shared" si="1"/>
        <v>0.81521301000000002</v>
      </c>
      <c r="K17" s="14">
        <f t="shared" si="2"/>
        <v>0.78203971000000005</v>
      </c>
      <c r="L17" s="8">
        <f t="shared" si="3"/>
        <v>25402.633451999995</v>
      </c>
      <c r="M17" s="8">
        <f t="shared" si="4"/>
        <v>33501.283779599995</v>
      </c>
      <c r="N17" s="16">
        <f>EnemyInfoCasual!F480</f>
        <v>4360</v>
      </c>
      <c r="O17" s="16">
        <f>N17*PlayerInfo!$B$10</f>
        <v>4360</v>
      </c>
      <c r="P17" s="16">
        <f>N17*PlayerInfo!$B$10*1.2*EnemyInfoCasual!H480</f>
        <v>5232</v>
      </c>
      <c r="Q17" s="16">
        <f>N17*PlayerInfo!$B$10*1.2*1.5*EnemyInfoCasual!H480</f>
        <v>7848</v>
      </c>
      <c r="R17" s="16">
        <f t="shared" si="5"/>
        <v>4597.6418436000004</v>
      </c>
      <c r="S17" s="16">
        <f t="shared" si="6"/>
        <v>7624.5706489600016</v>
      </c>
      <c r="T17" s="16">
        <f>EnemyInfoCasual!G480</f>
        <v>7900</v>
      </c>
      <c r="U17" s="16">
        <f>T17*PlayerInfo!$B$11</f>
        <v>7900</v>
      </c>
      <c r="V17" s="16">
        <f>T17*PlayerInfo!$B$11*1.2*EnemyInfoCasual!H480</f>
        <v>9480</v>
      </c>
      <c r="W17" s="16">
        <f>T17*PlayerInfo!$B$11*1.2*1.5*EnemyInfoCasual!H480</f>
        <v>14220</v>
      </c>
      <c r="X17" s="16">
        <f t="shared" si="7"/>
        <v>8330.5895789999995</v>
      </c>
      <c r="Y17" s="16">
        <f t="shared" si="8"/>
        <v>13815.162414400002</v>
      </c>
    </row>
    <row r="18" spans="1:25">
      <c r="A18" s="4" t="s">
        <v>465</v>
      </c>
      <c r="B18" s="8">
        <f>EnemyInfoCasual!E481</f>
        <v>200000</v>
      </c>
      <c r="C18" s="8">
        <f>(B18+(IF(EnemyInfoCasual!I481=1,PlayerInfo!$B$5,0)))*(PlayerInfo!$B$1)*(EnemyInfoCasual!L481+1)</f>
        <v>359999.99999999994</v>
      </c>
      <c r="D18" s="8">
        <f>(B18+(IF(EnemyInfoCasual!I481=1,PlayerInfo!$B$5,0))+PlayerInfo!$B$6)*(PlayerInfo!$B$1)*(EnemyInfoCasual!L481+1)*EnemyInfoCasual!H481</f>
        <v>359999.99999999994</v>
      </c>
      <c r="E18" s="8">
        <f>(B18+(IF(EnemyInfoCasual!I481=1,PlayerInfo!$B$5,0))+PlayerInfo!$B$6+PlayerInfo!$B$7)*(PlayerInfo!$B$1)*(EnemyInfoCasual!L481+1)*1.2*EnemyInfoCasual!H481</f>
        <v>431999.99999999994</v>
      </c>
      <c r="F18" s="13">
        <f t="shared" si="0"/>
        <v>0.16666666666666666</v>
      </c>
      <c r="G18" s="13">
        <f>MIN((($B$4+(IF(EnemyInfoCasual!$C481=1,0.05,0))-($B$4*(IF(EnemyInfoCasual!$C481=1,0.05,0))))*PlayerInfo!$B$3)*EnemyInfoCasual!H481,1)</f>
        <v>0.16650000000000001</v>
      </c>
      <c r="H18" s="13">
        <f>MIN((($B$5+(IF(EnemyInfoCasual!$C481=1,0.005,0))-($B$5*(IF(EnemyInfoCasual!$C481=1,0.005,0))))*PlayerInfo!$B$4)*EnemyInfoCasual!H481,1)</f>
        <v>2.1939999999999998E-2</v>
      </c>
      <c r="I18" s="13">
        <f>MIN((($B$6+(IF(EnemyInfoCasual!$C481=1,0.005,0))-($B$6*(IF(EnemyInfoCasual!$C481=1,0.005,0))))*PlayerInfo!$B$4)*EnemyInfoCasual!H481,1)</f>
        <v>6.1739999999999996E-2</v>
      </c>
      <c r="J18" s="13">
        <f t="shared" si="1"/>
        <v>0.81521301000000002</v>
      </c>
      <c r="K18" s="14">
        <f t="shared" si="2"/>
        <v>0.78203971000000005</v>
      </c>
      <c r="L18" s="8">
        <f t="shared" si="3"/>
        <v>362894.76359999995</v>
      </c>
      <c r="M18" s="8">
        <f t="shared" si="4"/>
        <v>478589.76827999996</v>
      </c>
      <c r="N18" s="16">
        <f>EnemyInfoCasual!F481</f>
        <v>17600</v>
      </c>
      <c r="O18" s="16">
        <f>N18*PlayerInfo!$B$10</f>
        <v>17600</v>
      </c>
      <c r="P18" s="16">
        <f>N18*PlayerInfo!$B$10*1.2*EnemyInfoCasual!H481</f>
        <v>21120</v>
      </c>
      <c r="Q18" s="16">
        <f>N18*PlayerInfo!$B$10*1.2*1.5*EnemyInfoCasual!H481</f>
        <v>31680</v>
      </c>
      <c r="R18" s="16">
        <f t="shared" si="5"/>
        <v>18559.288176000002</v>
      </c>
      <c r="S18" s="16">
        <f t="shared" si="6"/>
        <v>30778.083353600006</v>
      </c>
      <c r="T18" s="16">
        <f>EnemyInfoCasual!G481</f>
        <v>32000</v>
      </c>
      <c r="U18" s="16">
        <f>T18*PlayerInfo!$B$11</f>
        <v>32000</v>
      </c>
      <c r="V18" s="16">
        <f>T18*PlayerInfo!$B$11*1.2*EnemyInfoCasual!H481</f>
        <v>38400</v>
      </c>
      <c r="W18" s="16">
        <f>T18*PlayerInfo!$B$11*1.2*1.5*EnemyInfoCasual!H481</f>
        <v>57600</v>
      </c>
      <c r="X18" s="16">
        <f t="shared" si="7"/>
        <v>33744.160320000003</v>
      </c>
      <c r="Y18" s="16">
        <f t="shared" si="8"/>
        <v>55960.151552000003</v>
      </c>
    </row>
    <row r="19" spans="1:25">
      <c r="B19" s="9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</row>
    <row r="20" spans="1:25"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</row>
    <row r="21" spans="1:25">
      <c r="A21" t="s">
        <v>686</v>
      </c>
      <c r="B21" t="s">
        <v>10</v>
      </c>
      <c r="C21" t="s">
        <v>671</v>
      </c>
      <c r="D21" t="s">
        <v>672</v>
      </c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</row>
    <row r="22" spans="1:25">
      <c r="A22" t="s">
        <v>598</v>
      </c>
      <c r="B22" s="17">
        <f>SUMPRODUCT(F$13:F18,L$13:L18)</f>
        <v>81348.909506999989</v>
      </c>
      <c r="C22" s="17">
        <f>SUMPRODUCT($F$13:$F18,R$13:R18)</f>
        <v>6864.8276150999991</v>
      </c>
      <c r="D22" s="17">
        <f>SUMPRODUCT($F$13:$F18,X$13:X18)</f>
        <v>12390.4338675</v>
      </c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</row>
    <row r="23" spans="1:25">
      <c r="A23" t="s">
        <v>599</v>
      </c>
      <c r="B23" s="17">
        <f>B22*1.25</f>
        <v>101686.13688374999</v>
      </c>
      <c r="C23" s="17">
        <f>C22*1.25</f>
        <v>8581.0345188749998</v>
      </c>
      <c r="D23" s="17">
        <f>D22*1.5</f>
        <v>18585.650801249998</v>
      </c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</row>
    <row r="24" spans="1:25">
      <c r="A24" t="s">
        <v>600</v>
      </c>
      <c r="B24" s="17">
        <f>SUMPRODUCT(F$13:F18,M$13:M18)</f>
        <v>107283.87305609998</v>
      </c>
      <c r="C24" s="17">
        <f>SUMPRODUCT($F$13:$F18,S$13:S18)</f>
        <v>11384.393331359999</v>
      </c>
      <c r="D24" s="17">
        <f>SUMPRODUCT($F$13:$F18,Y$13:Y18)</f>
        <v>20547.868147999998</v>
      </c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</row>
    <row r="25" spans="1:25">
      <c r="A25" s="12" t="s">
        <v>601</v>
      </c>
      <c r="B25" s="17">
        <f>B24*1.25</f>
        <v>134104.84132012498</v>
      </c>
      <c r="C25" s="17">
        <f>C24*1.25</f>
        <v>14230.491664199999</v>
      </c>
      <c r="D25" s="17">
        <f>D24*1.5</f>
        <v>30821.802221999998</v>
      </c>
      <c r="N25" s="16"/>
      <c r="O25" s="16"/>
      <c r="P25" s="16"/>
      <c r="Q25" s="16"/>
      <c r="R25" s="16"/>
      <c r="S25" s="16"/>
      <c r="T25" s="16"/>
      <c r="U25" s="16"/>
      <c r="V25" s="16"/>
      <c r="W25" s="16"/>
      <c r="X25" s="16"/>
      <c r="Y25" s="16"/>
    </row>
    <row r="26" spans="1:25">
      <c r="A26" s="12"/>
      <c r="B26" s="17"/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6"/>
    </row>
    <row r="27" spans="1:25">
      <c r="A27" s="12" t="s">
        <v>687</v>
      </c>
      <c r="B27" s="17" t="s">
        <v>10</v>
      </c>
      <c r="C27" t="s">
        <v>671</v>
      </c>
      <c r="D27" t="s">
        <v>672</v>
      </c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</row>
    <row r="28" spans="1:25">
      <c r="A28" t="s">
        <v>598</v>
      </c>
      <c r="B28" s="17">
        <f>B22*$C$9</f>
        <v>108465212.67599998</v>
      </c>
      <c r="C28" s="17">
        <f t="shared" ref="C28:D31" si="9">C22*$C$9</f>
        <v>9153103.4867999982</v>
      </c>
      <c r="D28" s="17">
        <f t="shared" si="9"/>
        <v>16520578.489999998</v>
      </c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</row>
    <row r="29" spans="1:25">
      <c r="A29" t="s">
        <v>599</v>
      </c>
      <c r="B29" s="17">
        <f>B23*$C$9</f>
        <v>135581515.84499997</v>
      </c>
      <c r="C29" s="17">
        <f t="shared" si="9"/>
        <v>11441379.358499998</v>
      </c>
      <c r="D29" s="17">
        <f t="shared" si="9"/>
        <v>24780867.734999996</v>
      </c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</row>
    <row r="30" spans="1:25">
      <c r="A30" t="s">
        <v>600</v>
      </c>
      <c r="B30" s="17">
        <f>B24*$C$10</f>
        <v>228872262.51967999</v>
      </c>
      <c r="C30" s="17">
        <f t="shared" si="9"/>
        <v>15179191.108479997</v>
      </c>
      <c r="D30" s="17">
        <f t="shared" si="9"/>
        <v>27397157.530666661</v>
      </c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</row>
    <row r="31" spans="1:25">
      <c r="A31" s="12" t="s">
        <v>601</v>
      </c>
      <c r="B31" s="17">
        <f>B25*$C$10</f>
        <v>286090328.14959997</v>
      </c>
      <c r="C31" s="17">
        <f t="shared" si="9"/>
        <v>18973988.885599997</v>
      </c>
      <c r="D31" s="17">
        <f t="shared" si="9"/>
        <v>41095736.295999996</v>
      </c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</row>
    <row r="32" spans="1:25">
      <c r="A32" s="12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</row>
    <row r="33" spans="1:25">
      <c r="A33" s="4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</row>
    <row r="34" spans="1:25"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</row>
    <row r="35" spans="1:25"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</row>
    <row r="36" spans="1:25"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</row>
    <row r="37" spans="1:25"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</row>
    <row r="38" spans="1:25"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8"/>
  <sheetViews>
    <sheetView workbookViewId="0">
      <pane xSplit="1" topLeftCell="B1" activePane="topRight" state="frozen"/>
      <selection pane="topRight" activeCell="A20" sqref="A1:XFD1048576"/>
    </sheetView>
  </sheetViews>
  <sheetFormatPr baseColWidth="10" defaultRowHeight="15" x14ac:dyDescent="0"/>
  <cols>
    <col min="1" max="1" width="20.6640625" bestFit="1" customWidth="1"/>
    <col min="2" max="2" width="13.83203125" bestFit="1" customWidth="1"/>
    <col min="3" max="4" width="12.83203125" bestFit="1" customWidth="1"/>
    <col min="5" max="5" width="8.1640625" bestFit="1" customWidth="1"/>
    <col min="6" max="6" width="8.5" bestFit="1" customWidth="1"/>
    <col min="7" max="7" width="9.1640625" bestFit="1" customWidth="1"/>
    <col min="8" max="8" width="8.6640625" bestFit="1" customWidth="1"/>
    <col min="9" max="9" width="13.83203125" bestFit="1" customWidth="1"/>
    <col min="10" max="10" width="11.5" bestFit="1" customWidth="1"/>
    <col min="11" max="11" width="16.6640625" bestFit="1" customWidth="1"/>
    <col min="12" max="12" width="12.1640625" bestFit="1" customWidth="1"/>
    <col min="13" max="13" width="16.33203125" bestFit="1" customWidth="1"/>
    <col min="14" max="14" width="9.1640625" bestFit="1" customWidth="1"/>
    <col min="15" max="15" width="12.5" bestFit="1" customWidth="1"/>
    <col min="16" max="16" width="9" bestFit="1" customWidth="1"/>
    <col min="17" max="17" width="8.6640625" bestFit="1" customWidth="1"/>
    <col min="18" max="18" width="12.1640625" bestFit="1" customWidth="1"/>
    <col min="19" max="19" width="17.1640625" bestFit="1" customWidth="1"/>
    <col min="20" max="20" width="9.33203125" bestFit="1" customWidth="1"/>
    <col min="21" max="21" width="12.6640625" bestFit="1" customWidth="1"/>
    <col min="22" max="22" width="9.1640625" bestFit="1" customWidth="1"/>
    <col min="23" max="23" width="8.83203125" bestFit="1" customWidth="1"/>
    <col min="24" max="24" width="12.1640625" bestFit="1" customWidth="1"/>
    <col min="25" max="25" width="17.33203125" bestFit="1" customWidth="1"/>
    <col min="26" max="26" width="6" bestFit="1" customWidth="1"/>
  </cols>
  <sheetData>
    <row r="1" spans="1:26">
      <c r="B1" t="s">
        <v>580</v>
      </c>
      <c r="C1" t="s">
        <v>581</v>
      </c>
    </row>
    <row r="2" spans="1:26">
      <c r="A2" t="s">
        <v>571</v>
      </c>
      <c r="B2">
        <v>2.5</v>
      </c>
      <c r="C2">
        <f>B2/PlayerInfo!B2</f>
        <v>2.5</v>
      </c>
      <c r="E2" s="11"/>
    </row>
    <row r="3" spans="1:26">
      <c r="A3" t="s">
        <v>639</v>
      </c>
      <c r="B3">
        <f>B2/1.6</f>
        <v>1.5625</v>
      </c>
      <c r="C3">
        <f>B2/(PlayerInfo!B2+PlayerInfo!B9)</f>
        <v>1.5625</v>
      </c>
      <c r="E3" s="11"/>
    </row>
    <row r="4" spans="1:26">
      <c r="A4" t="s">
        <v>562</v>
      </c>
      <c r="B4" s="13">
        <v>0.04</v>
      </c>
      <c r="C4" s="13">
        <f>MIN(B4*PlayerInfo!B3,1)</f>
        <v>0.08</v>
      </c>
    </row>
    <row r="5" spans="1:26">
      <c r="A5" t="s">
        <v>563</v>
      </c>
      <c r="B5" s="13">
        <v>7.0000000000000001E-3</v>
      </c>
      <c r="C5" s="13">
        <f>MIN(B5*PlayerInfo!B4,1)</f>
        <v>1.4E-2</v>
      </c>
    </row>
    <row r="6" spans="1:26">
      <c r="A6" t="s">
        <v>572</v>
      </c>
      <c r="B6" s="13">
        <v>0.03</v>
      </c>
      <c r="C6" s="13">
        <f>MIN(B6*PlayerInfo!B4,1)</f>
        <v>0.06</v>
      </c>
    </row>
    <row r="7" spans="1:26">
      <c r="A7" t="s">
        <v>579</v>
      </c>
      <c r="B7" s="15">
        <f>(1*(1-B4)*(1-B5))</f>
        <v>0.95327999999999991</v>
      </c>
      <c r="C7" s="15">
        <f>(1*(1-C4)*(1-C5))</f>
        <v>0.90712000000000004</v>
      </c>
    </row>
    <row r="8" spans="1:26">
      <c r="A8" t="s">
        <v>582</v>
      </c>
      <c r="B8" s="15">
        <f>(1*(1-B4)*(1-B6))</f>
        <v>0.93119999999999992</v>
      </c>
      <c r="C8" s="15">
        <f>(1*(1-C4)*(1-C6))</f>
        <v>0.86480000000000001</v>
      </c>
    </row>
    <row r="9" spans="1:26">
      <c r="A9" t="s">
        <v>597</v>
      </c>
      <c r="B9">
        <f>PlayerInfo!$B$8/B2</f>
        <v>1440</v>
      </c>
      <c r="C9">
        <f>PlayerInfo!$B$8/C2</f>
        <v>1440</v>
      </c>
    </row>
    <row r="10" spans="1:26">
      <c r="A10" t="s">
        <v>638</v>
      </c>
      <c r="B10">
        <f>PlayerInfo!$B$8/B3</f>
        <v>2304</v>
      </c>
      <c r="C10">
        <f>PlayerInfo!$B$8/C3</f>
        <v>2304</v>
      </c>
    </row>
    <row r="12" spans="1:26">
      <c r="A12" t="s">
        <v>568</v>
      </c>
      <c r="B12" t="s">
        <v>569</v>
      </c>
      <c r="C12" t="s">
        <v>573</v>
      </c>
      <c r="D12" t="s">
        <v>575</v>
      </c>
      <c r="E12" t="s">
        <v>574</v>
      </c>
      <c r="F12" t="s">
        <v>570</v>
      </c>
      <c r="G12" t="s">
        <v>562</v>
      </c>
      <c r="H12" t="s">
        <v>563</v>
      </c>
      <c r="I12" t="s">
        <v>572</v>
      </c>
      <c r="J12" t="s">
        <v>579</v>
      </c>
      <c r="K12" t="s">
        <v>582</v>
      </c>
      <c r="L12" t="s">
        <v>583</v>
      </c>
      <c r="M12" t="s">
        <v>584</v>
      </c>
      <c r="N12" t="s">
        <v>673</v>
      </c>
      <c r="O12" t="s">
        <v>676</v>
      </c>
      <c r="P12" t="s">
        <v>677</v>
      </c>
      <c r="Q12" t="s">
        <v>678</v>
      </c>
      <c r="R12" t="s">
        <v>679</v>
      </c>
      <c r="S12" t="s">
        <v>680</v>
      </c>
      <c r="T12" t="s">
        <v>681</v>
      </c>
      <c r="U12" t="s">
        <v>682</v>
      </c>
      <c r="V12" t="s">
        <v>683</v>
      </c>
      <c r="W12" t="s">
        <v>684</v>
      </c>
      <c r="X12" t="s">
        <v>685</v>
      </c>
      <c r="Y12" t="s">
        <v>690</v>
      </c>
      <c r="Z12" t="s">
        <v>585</v>
      </c>
    </row>
    <row r="13" spans="1:26">
      <c r="A13" s="12" t="s">
        <v>472</v>
      </c>
      <c r="B13" s="8">
        <f>EnemyInfoCasual!E482</f>
        <v>14700</v>
      </c>
      <c r="C13" s="8">
        <f>(B13+(IF(EnemyInfoCasual!I482=1,PlayerInfo!$B$5,0)))*(PlayerInfo!$B$1)*(EnemyInfoCasual!L482+1)</f>
        <v>23814</v>
      </c>
      <c r="D13" s="8">
        <f>(B13+(IF(EnemyInfoCasual!I482=1,PlayerInfo!$B$5,0))+PlayerInfo!$B$6)*(PlayerInfo!$B$1)*(EnemyInfoCasual!L482+1)*EnemyInfoCasual!H482</f>
        <v>23814</v>
      </c>
      <c r="E13" s="8">
        <f>(B13+(IF(EnemyInfoCasual!I482=1,PlayerInfo!$B$5,0))+PlayerInfo!$B$6+PlayerInfo!$B$7)*(PlayerInfo!$B$1)*(EnemyInfoCasual!L482+1)*1.2*EnemyInfoCasual!H482</f>
        <v>28576.799999999999</v>
      </c>
      <c r="F13" s="13">
        <f>0.9/3</f>
        <v>0.3</v>
      </c>
      <c r="G13" s="13">
        <f>MIN((($B$4+(IF(EnemyInfoCasual!$C482=1,0.05,0))-($B$4*(IF(EnemyInfoCasual!$C482=1,0.05,0))))*PlayerInfo!$B$3)*EnemyInfoCasual!H482,1)</f>
        <v>0.17599999999999999</v>
      </c>
      <c r="H13" s="13">
        <f>MIN((($B$5+(IF(EnemyInfoCasual!$C482=1,0.005,0))-($B$5*(IF(EnemyInfoCasual!$C482=1,0.005,0))))*PlayerInfo!$B$4)*EnemyInfoCasual!H482,1)</f>
        <v>2.393E-2</v>
      </c>
      <c r="I13" s="13">
        <f>MIN((($B$6+(IF(EnemyInfoCasual!$C482=1,0.005,0))-($B$6*(IF(EnemyInfoCasual!$C482=1,0.005,0))))*PlayerInfo!$B$4)*EnemyInfoCasual!H482,1)</f>
        <v>6.9699999999999998E-2</v>
      </c>
      <c r="J13" s="13">
        <f>(1*(1-G13)*(1-H13))</f>
        <v>0.80428168000000011</v>
      </c>
      <c r="K13" s="14">
        <f>(1*(1-G13)*(1-I13))</f>
        <v>0.76656720000000012</v>
      </c>
      <c r="L13" s="8">
        <f>(J13*C13)+(G13*D13)+(H13*E13)</f>
        <v>24028.270751520002</v>
      </c>
      <c r="M13" s="8">
        <f>((K13*C13)+(G13*D13)+(I13*E13))*1.3</f>
        <v>31769.527739040004</v>
      </c>
      <c r="N13" s="16">
        <f>EnemyInfoCasual!F482</f>
        <v>4570</v>
      </c>
      <c r="O13" s="16">
        <f>N13*PlayerInfo!$B$10</f>
        <v>4570</v>
      </c>
      <c r="P13" s="16">
        <f>N13*PlayerInfo!$B$10*1.2*EnemyInfoCasual!H482</f>
        <v>5484</v>
      </c>
      <c r="Q13" s="16">
        <f>N13*PlayerInfo!$B$10*1.2*1.5*EnemyInfoCasual!H482</f>
        <v>8226</v>
      </c>
      <c r="R13" s="16">
        <f>(J13*O13)+(G13*P13)+(H13*Q13)</f>
        <v>4837.5994576000003</v>
      </c>
      <c r="S13" s="16">
        <f>((K13*O13)+(G13*P13)+(I13*Q13))*1.6</f>
        <v>8066.7972864000012</v>
      </c>
      <c r="T13" s="16">
        <f>EnemyInfoCasual!G482</f>
        <v>8500</v>
      </c>
      <c r="U13" s="16">
        <f>T13*PlayerInfo!$B$11</f>
        <v>8500</v>
      </c>
      <c r="V13" s="16">
        <f>T13*PlayerInfo!$B$11*1.2*EnemyInfoCasual!H482</f>
        <v>10200</v>
      </c>
      <c r="W13" s="16">
        <f>T13*PlayerInfo!$B$11*1.2*1.5*EnemyInfoCasual!H482</f>
        <v>15300</v>
      </c>
      <c r="X13" s="16">
        <f>(J13*U13)+(G13*V13)+(H13*W13)</f>
        <v>8997.723280000002</v>
      </c>
      <c r="Y13" s="16">
        <f>((K13*U13)+(G13*V13)+(I13*W13))*1.6</f>
        <v>15003.889920000001</v>
      </c>
    </row>
    <row r="14" spans="1:26">
      <c r="A14" s="12" t="s">
        <v>473</v>
      </c>
      <c r="B14" s="8">
        <f>EnemyInfoCasual!E483</f>
        <v>14800</v>
      </c>
      <c r="C14" s="8">
        <f>(B14+(IF(EnemyInfoCasual!I483=1,PlayerInfo!$B$5,0)))*(PlayerInfo!$B$1)*(EnemyInfoCasual!L483+1)</f>
        <v>23976</v>
      </c>
      <c r="D14" s="8">
        <f>(B14+(IF(EnemyInfoCasual!I483=1,PlayerInfo!$B$5,0))+PlayerInfo!$B$6)*(PlayerInfo!$B$1)*(EnemyInfoCasual!L483+1)*EnemyInfoCasual!H483</f>
        <v>23976</v>
      </c>
      <c r="E14" s="8">
        <f>(B14+(IF(EnemyInfoCasual!I483=1,PlayerInfo!$B$5,0))+PlayerInfo!$B$6+PlayerInfo!$B$7)*(PlayerInfo!$B$1)*(EnemyInfoCasual!L483+1)*1.2*EnemyInfoCasual!H483</f>
        <v>28771.200000000001</v>
      </c>
      <c r="F14" s="13">
        <f>0.9/3</f>
        <v>0.3</v>
      </c>
      <c r="G14" s="13">
        <f>MIN((($B$4+(IF(EnemyInfoCasual!$C483=1,0.05,0))-($B$4*(IF(EnemyInfoCasual!$C483=1,0.05,0))))*PlayerInfo!$B$3)*EnemyInfoCasual!H483,1)</f>
        <v>0.17599999999999999</v>
      </c>
      <c r="H14" s="13">
        <f>MIN((($B$5+(IF(EnemyInfoCasual!$C483=1,0.005,0))-($B$5*(IF(EnemyInfoCasual!$C483=1,0.005,0))))*PlayerInfo!$B$4)*EnemyInfoCasual!H483,1)</f>
        <v>2.393E-2</v>
      </c>
      <c r="I14" s="13">
        <f>MIN((($B$6+(IF(EnemyInfoCasual!$C483=1,0.005,0))-($B$6*(IF(EnemyInfoCasual!$C483=1,0.005,0))))*PlayerInfo!$B$4)*EnemyInfoCasual!H483,1)</f>
        <v>6.9699999999999998E-2</v>
      </c>
      <c r="J14" s="13">
        <f>(1*(1-G14)*(1-H14))</f>
        <v>0.80428168000000011</v>
      </c>
      <c r="K14" s="14">
        <f>(1*(1-G14)*(1-I14))</f>
        <v>0.76656720000000012</v>
      </c>
      <c r="L14" s="8">
        <f>(J14*C14)+(G14*D14)+(H14*E14)</f>
        <v>24191.728375680003</v>
      </c>
      <c r="M14" s="8">
        <f>((K14*C14)+(G14*D14)+(I14*E14))*1.3</f>
        <v>31985.646975360003</v>
      </c>
      <c r="N14" s="16">
        <f>EnemyInfoCasual!F483</f>
        <v>4600</v>
      </c>
      <c r="O14" s="16">
        <f>N14*PlayerInfo!$B$10</f>
        <v>4600</v>
      </c>
      <c r="P14" s="16">
        <f>N14*PlayerInfo!$B$10*1.2*EnemyInfoCasual!H483</f>
        <v>5520</v>
      </c>
      <c r="Q14" s="16">
        <f>N14*PlayerInfo!$B$10*1.2*1.5*EnemyInfoCasual!H483</f>
        <v>8280</v>
      </c>
      <c r="R14" s="16">
        <f t="shared" ref="R14:R17" si="0">(J14*O14)+(G14*P14)+(H14*Q14)</f>
        <v>4869.3561280000013</v>
      </c>
      <c r="S14" s="16">
        <f t="shared" ref="S14:S17" si="1">((K14*O14)+(G14*P14)+(I14*Q14))*1.6</f>
        <v>8119.7521919999999</v>
      </c>
      <c r="T14" s="16">
        <f>EnemyInfoCasual!G483</f>
        <v>8600</v>
      </c>
      <c r="U14" s="16">
        <f>T14*PlayerInfo!$B$11</f>
        <v>8600</v>
      </c>
      <c r="V14" s="16">
        <f>T14*PlayerInfo!$B$11*1.2*EnemyInfoCasual!H483</f>
        <v>10320</v>
      </c>
      <c r="W14" s="16">
        <f>T14*PlayerInfo!$B$11*1.2*1.5*EnemyInfoCasual!H483</f>
        <v>15480</v>
      </c>
      <c r="X14" s="16">
        <f t="shared" ref="X14:X17" si="2">(J14*U14)+(G14*V14)+(H14*W14)</f>
        <v>9103.578848000001</v>
      </c>
      <c r="Y14" s="16">
        <f t="shared" ref="Y14:Y17" si="3">((K14*U14)+(G14*V14)+(I14*W14))*1.6</f>
        <v>15180.406272000002</v>
      </c>
    </row>
    <row r="15" spans="1:26">
      <c r="A15" s="12" t="s">
        <v>474</v>
      </c>
      <c r="B15" s="8">
        <f>EnemyInfoCasual!E484</f>
        <v>14900</v>
      </c>
      <c r="C15" s="8">
        <f>(B15+(IF(EnemyInfoCasual!I484=1,PlayerInfo!$B$5,0)))*(PlayerInfo!$B$1)*(EnemyInfoCasual!L484+1)</f>
        <v>24138</v>
      </c>
      <c r="D15" s="8">
        <f>(B15+(IF(EnemyInfoCasual!I484=1,PlayerInfo!$B$5,0))+PlayerInfo!$B$6)*(PlayerInfo!$B$1)*(EnemyInfoCasual!L484+1)*EnemyInfoCasual!H484</f>
        <v>24138</v>
      </c>
      <c r="E15" s="8">
        <f>(B15+(IF(EnemyInfoCasual!I484=1,PlayerInfo!$B$5,0))+PlayerInfo!$B$6+PlayerInfo!$B$7)*(PlayerInfo!$B$1)*(EnemyInfoCasual!L484+1)*1.2*EnemyInfoCasual!H484</f>
        <v>28965.599999999999</v>
      </c>
      <c r="F15" s="13">
        <f>0.9/3</f>
        <v>0.3</v>
      </c>
      <c r="G15" s="13">
        <f>MIN((($B$4+(IF(EnemyInfoCasual!$C484=1,0.05,0))-($B$4*(IF(EnemyInfoCasual!$C484=1,0.05,0))))*PlayerInfo!$B$3)*EnemyInfoCasual!H484,1)</f>
        <v>0.17599999999999999</v>
      </c>
      <c r="H15" s="13">
        <f>MIN((($B$5+(IF(EnemyInfoCasual!$C484=1,0.005,0))-($B$5*(IF(EnemyInfoCasual!$C484=1,0.005,0))))*PlayerInfo!$B$4)*EnemyInfoCasual!H484,1)</f>
        <v>2.393E-2</v>
      </c>
      <c r="I15" s="13">
        <f>MIN((($B$6+(IF(EnemyInfoCasual!$C484=1,0.005,0))-($B$6*(IF(EnemyInfoCasual!$C484=1,0.005,0))))*PlayerInfo!$B$4)*EnemyInfoCasual!H484,1)</f>
        <v>6.9699999999999998E-2</v>
      </c>
      <c r="J15" s="13">
        <f>(1*(1-G15)*(1-H15))</f>
        <v>0.80428168000000011</v>
      </c>
      <c r="K15" s="14">
        <f>(1*(1-G15)*(1-I15))</f>
        <v>0.76656720000000012</v>
      </c>
      <c r="L15" s="8">
        <f>(J15*C15)+(G15*D15)+(H15*E15)</f>
        <v>24355.185999840003</v>
      </c>
      <c r="M15" s="8">
        <f>((K15*C15)+(G15*D15)+(I15*E15))*1.3</f>
        <v>32201.766211680006</v>
      </c>
      <c r="N15" s="16">
        <f>EnemyInfoCasual!F484</f>
        <v>4630</v>
      </c>
      <c r="O15" s="16">
        <f>N15*PlayerInfo!$B$10</f>
        <v>4630</v>
      </c>
      <c r="P15" s="16">
        <f>N15*PlayerInfo!$B$10*1.2*EnemyInfoCasual!H484</f>
        <v>5556</v>
      </c>
      <c r="Q15" s="16">
        <f>N15*PlayerInfo!$B$10*1.2*1.5*EnemyInfoCasual!H484</f>
        <v>8334</v>
      </c>
      <c r="R15" s="16">
        <f t="shared" si="0"/>
        <v>4901.1127984000004</v>
      </c>
      <c r="S15" s="16">
        <f t="shared" si="1"/>
        <v>8172.7070976000005</v>
      </c>
      <c r="T15" s="16">
        <f>EnemyInfoCasual!G484</f>
        <v>8700</v>
      </c>
      <c r="U15" s="16">
        <f>T15*PlayerInfo!$B$11</f>
        <v>8700</v>
      </c>
      <c r="V15" s="16">
        <f>T15*PlayerInfo!$B$11*1.2*EnemyInfoCasual!H484</f>
        <v>10440</v>
      </c>
      <c r="W15" s="16">
        <f>T15*PlayerInfo!$B$11*1.2*1.5*EnemyInfoCasual!H484</f>
        <v>15660</v>
      </c>
      <c r="X15" s="16">
        <f t="shared" si="2"/>
        <v>9209.4344160000019</v>
      </c>
      <c r="Y15" s="16">
        <f t="shared" si="3"/>
        <v>15356.922624000003</v>
      </c>
    </row>
    <row r="16" spans="1:26">
      <c r="A16" s="12" t="s">
        <v>475</v>
      </c>
      <c r="B16" s="8">
        <f>EnemyInfoCasual!E485</f>
        <v>325000</v>
      </c>
      <c r="C16" s="8">
        <f>(B16+(IF(EnemyInfoCasual!I485=1,PlayerInfo!$B$5,0)))*(PlayerInfo!$B$1)*(EnemyInfoCasual!L485+1)</f>
        <v>526500</v>
      </c>
      <c r="D16" s="8">
        <f>(B16+(IF(EnemyInfoCasual!I485=1,PlayerInfo!$B$5,0))+PlayerInfo!$B$6)*(PlayerInfo!$B$1)*(EnemyInfoCasual!L485+1)*EnemyInfoCasual!H485</f>
        <v>526500</v>
      </c>
      <c r="E16" s="8">
        <f>(B16+(IF(EnemyInfoCasual!I485=1,PlayerInfo!$B$5,0))+PlayerInfo!$B$6+PlayerInfo!$B$7)*(PlayerInfo!$B$1)*(EnemyInfoCasual!L485+1)*1.2*EnemyInfoCasual!H485</f>
        <v>631800</v>
      </c>
      <c r="F16" s="13">
        <f>0.1/2</f>
        <v>0.05</v>
      </c>
      <c r="G16" s="13">
        <f>MIN((($B$4+(IF(EnemyInfoCasual!$C485=1,0.05,0))-($B$4*(IF(EnemyInfoCasual!$C485=1,0.05,0))))*PlayerInfo!$B$3)*EnemyInfoCasual!H485,1)</f>
        <v>0.17599999999999999</v>
      </c>
      <c r="H16" s="13">
        <f>MIN((($B$5+(IF(EnemyInfoCasual!$C485=1,0.005,0))-($B$5*(IF(EnemyInfoCasual!$C485=1,0.005,0))))*PlayerInfo!$B$4)*EnemyInfoCasual!H485,1)</f>
        <v>2.393E-2</v>
      </c>
      <c r="I16" s="13">
        <f>MIN((($B$6+(IF(EnemyInfoCasual!$C485=1,0.005,0))-($B$6*(IF(EnemyInfoCasual!$C485=1,0.005,0))))*PlayerInfo!$B$4)*EnemyInfoCasual!H485,1)</f>
        <v>6.9699999999999998E-2</v>
      </c>
      <c r="J16" s="13">
        <f>(1*(1-G16)*(1-H16))</f>
        <v>0.80428168000000011</v>
      </c>
      <c r="K16" s="14">
        <f>(1*(1-G16)*(1-I16))</f>
        <v>0.76656720000000012</v>
      </c>
      <c r="L16" s="8">
        <f>(J16*C16)+(G16*D16)+(H16*E16)</f>
        <v>531237.27852000005</v>
      </c>
      <c r="M16" s="8">
        <f>((K16*C16)+(G16*D16)+(I16*E16))*1.3</f>
        <v>702387.51804</v>
      </c>
      <c r="N16" s="16">
        <f>EnemyInfoCasual!F485</f>
        <v>18600</v>
      </c>
      <c r="O16" s="16">
        <f>N16*PlayerInfo!$B$10</f>
        <v>18600</v>
      </c>
      <c r="P16" s="16">
        <f>N16*PlayerInfo!$B$10*1.2*EnemyInfoCasual!H485</f>
        <v>22320</v>
      </c>
      <c r="Q16" s="16">
        <f>N16*PlayerInfo!$B$10*1.2*1.5*EnemyInfoCasual!H485</f>
        <v>33480</v>
      </c>
      <c r="R16" s="16">
        <f t="shared" si="0"/>
        <v>19689.135647999999</v>
      </c>
      <c r="S16" s="16">
        <f t="shared" si="1"/>
        <v>32832.041472000004</v>
      </c>
      <c r="T16" s="16">
        <f>EnemyInfoCasual!G485</f>
        <v>35200</v>
      </c>
      <c r="U16" s="16">
        <f>T16*PlayerInfo!$B$11</f>
        <v>35200</v>
      </c>
      <c r="V16" s="16">
        <f>T16*PlayerInfo!$B$11*1.2*EnemyInfoCasual!H485</f>
        <v>42240</v>
      </c>
      <c r="W16" s="16">
        <f>T16*PlayerInfo!$B$11*1.2*1.5*EnemyInfoCasual!H485</f>
        <v>63360</v>
      </c>
      <c r="X16" s="16">
        <f t="shared" si="2"/>
        <v>37261.159936000004</v>
      </c>
      <c r="Y16" s="16">
        <f t="shared" si="3"/>
        <v>62133.755904000012</v>
      </c>
    </row>
    <row r="17" spans="1:25">
      <c r="A17" s="12" t="s">
        <v>476</v>
      </c>
      <c r="B17" s="8">
        <f>EnemyInfoCasual!E486</f>
        <v>400000</v>
      </c>
      <c r="C17" s="8">
        <f>(B17+(IF(EnemyInfoCasual!I486=1,PlayerInfo!$B$5,0)))*(PlayerInfo!$B$1)*(EnemyInfoCasual!L486+1)</f>
        <v>648000</v>
      </c>
      <c r="D17" s="8">
        <f>(B17+(IF(EnemyInfoCasual!I486=1,PlayerInfo!$B$5,0))+PlayerInfo!$B$6)*(PlayerInfo!$B$1)*(EnemyInfoCasual!L486+1)*EnemyInfoCasual!H486</f>
        <v>648000</v>
      </c>
      <c r="E17" s="8">
        <f>(B17+(IF(EnemyInfoCasual!I486=1,PlayerInfo!$B$5,0))+PlayerInfo!$B$6+PlayerInfo!$B$7)*(PlayerInfo!$B$1)*(EnemyInfoCasual!L486+1)*1.2*EnemyInfoCasual!H486</f>
        <v>777600</v>
      </c>
      <c r="F17" s="13">
        <f>0.1/2</f>
        <v>0.05</v>
      </c>
      <c r="G17" s="13">
        <f>MIN((($B$4+(IF(EnemyInfoCasual!$C486=1,0.05,0))-($B$4*(IF(EnemyInfoCasual!$C486=1,0.05,0))))*PlayerInfo!$B$3)*EnemyInfoCasual!H486,1)</f>
        <v>0.17599999999999999</v>
      </c>
      <c r="H17" s="13">
        <f>MIN((($B$5+(IF(EnemyInfoCasual!$C486=1,0.005,0))-($B$5*(IF(EnemyInfoCasual!$C486=1,0.005,0))))*PlayerInfo!$B$4)*EnemyInfoCasual!H486,1)</f>
        <v>2.393E-2</v>
      </c>
      <c r="I17" s="13">
        <f>MIN((($B$6+(IF(EnemyInfoCasual!$C486=1,0.005,0))-($B$6*(IF(EnemyInfoCasual!$C486=1,0.005,0))))*PlayerInfo!$B$4)*EnemyInfoCasual!H486,1)</f>
        <v>6.9699999999999998E-2</v>
      </c>
      <c r="J17" s="13">
        <f>(1*(1-G17)*(1-H17))</f>
        <v>0.80428168000000011</v>
      </c>
      <c r="K17" s="14">
        <f>(1*(1-G17)*(1-I17))</f>
        <v>0.76656720000000012</v>
      </c>
      <c r="L17" s="8">
        <f>(J17*C17)+(G17*D17)+(H17*E17)</f>
        <v>653830.49664000014</v>
      </c>
      <c r="M17" s="8">
        <f>((K17*C17)+(G17*D17)+(I17*E17))*1.3</f>
        <v>864476.9452800001</v>
      </c>
      <c r="N17" s="16">
        <f>EnemyInfoCasual!F486</f>
        <v>18800</v>
      </c>
      <c r="O17" s="16">
        <f>N17*PlayerInfo!$B$10</f>
        <v>18800</v>
      </c>
      <c r="P17" s="16">
        <f>N17*PlayerInfo!$B$10*1.2*EnemyInfoCasual!H486</f>
        <v>22560</v>
      </c>
      <c r="Q17" s="16">
        <f>N17*PlayerInfo!$B$10*1.2*1.5*EnemyInfoCasual!H486</f>
        <v>33840</v>
      </c>
      <c r="R17" s="16">
        <f t="shared" si="0"/>
        <v>19900.846784000001</v>
      </c>
      <c r="S17" s="16">
        <f t="shared" si="1"/>
        <v>33185.074176000009</v>
      </c>
      <c r="T17" s="16">
        <f>EnemyInfoCasual!G486</f>
        <v>35600</v>
      </c>
      <c r="U17" s="16">
        <f>T17*PlayerInfo!$B$11</f>
        <v>35600</v>
      </c>
      <c r="V17" s="16">
        <f>T17*PlayerInfo!$B$11*1.2*EnemyInfoCasual!H486</f>
        <v>42720</v>
      </c>
      <c r="W17" s="16">
        <f>T17*PlayerInfo!$B$11*1.2*1.5*EnemyInfoCasual!H486</f>
        <v>64080</v>
      </c>
      <c r="X17" s="16">
        <f t="shared" si="2"/>
        <v>37684.582208</v>
      </c>
      <c r="Y17" s="16">
        <f t="shared" si="3"/>
        <v>62839.821312</v>
      </c>
    </row>
    <row r="18" spans="1:25">
      <c r="B18" s="9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</row>
    <row r="19" spans="1:25"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</row>
    <row r="20" spans="1:25">
      <c r="A20" t="s">
        <v>686</v>
      </c>
      <c r="B20" t="s">
        <v>10</v>
      </c>
      <c r="C20" t="s">
        <v>671</v>
      </c>
      <c r="D20" t="s">
        <v>672</v>
      </c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</row>
    <row r="21" spans="1:25">
      <c r="A21" t="s">
        <v>598</v>
      </c>
      <c r="B21" s="17">
        <f>SUMPRODUCT(F$13:F17,L$13:L17)</f>
        <v>81025.944296112022</v>
      </c>
      <c r="C21" s="17">
        <f>SUMPRODUCT($F$13:$F17,R$13:R17)</f>
        <v>6361.9196368000003</v>
      </c>
      <c r="D21" s="17">
        <f>SUMPRODUCT($F$13:$F17,X$13:X17)</f>
        <v>11940.508070400001</v>
      </c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</row>
    <row r="22" spans="1:25">
      <c r="A22" t="s">
        <v>599</v>
      </c>
      <c r="B22" s="17">
        <f>B21*1.25</f>
        <v>101282.43037014003</v>
      </c>
      <c r="C22" s="17">
        <f>C21*1.25</f>
        <v>7952.3995460000006</v>
      </c>
      <c r="D22" s="17">
        <f>D21*1.5</f>
        <v>17910.762105600003</v>
      </c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</row>
    <row r="23" spans="1:25">
      <c r="A23" t="s">
        <v>600</v>
      </c>
      <c r="B23" s="17">
        <f>SUMPRODUCT(F$13:F17,M$13:M17)</f>
        <v>107130.30544382401</v>
      </c>
      <c r="C23" s="17">
        <f>SUMPRODUCT($F$13:$F17,S$13:S17)</f>
        <v>10608.632755200002</v>
      </c>
      <c r="D23" s="17">
        <f>SUMPRODUCT($F$13:$F17,Y$13:Y17)</f>
        <v>19911.044505599999</v>
      </c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</row>
    <row r="24" spans="1:25">
      <c r="A24" s="12" t="s">
        <v>601</v>
      </c>
      <c r="B24" s="17">
        <f>B23*1.25</f>
        <v>133912.88180478002</v>
      </c>
      <c r="C24" s="17">
        <f>C23*1.25</f>
        <v>13260.790944000002</v>
      </c>
      <c r="D24" s="17">
        <f>D23*1.5</f>
        <v>29866.566758399997</v>
      </c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</row>
    <row r="25" spans="1:25">
      <c r="A25" s="12"/>
      <c r="B25" s="17"/>
      <c r="N25" s="16"/>
      <c r="O25" s="16"/>
      <c r="P25" s="16"/>
      <c r="Q25" s="16"/>
      <c r="R25" s="16"/>
      <c r="S25" s="16"/>
      <c r="T25" s="16"/>
      <c r="U25" s="16"/>
      <c r="V25" s="16"/>
      <c r="W25" s="16"/>
      <c r="X25" s="16"/>
      <c r="Y25" s="16"/>
    </row>
    <row r="26" spans="1:25">
      <c r="A26" s="12" t="s">
        <v>687</v>
      </c>
      <c r="B26" s="17" t="s">
        <v>10</v>
      </c>
      <c r="C26" t="s">
        <v>671</v>
      </c>
      <c r="D26" t="s">
        <v>672</v>
      </c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6"/>
    </row>
    <row r="27" spans="1:25">
      <c r="A27" t="s">
        <v>598</v>
      </c>
      <c r="B27" s="17">
        <f>B21*$C$9</f>
        <v>116677359.78640132</v>
      </c>
      <c r="C27" s="17">
        <f t="shared" ref="C27:D30" si="4">C21*$C$9</f>
        <v>9161164.2769920006</v>
      </c>
      <c r="D27" s="17">
        <f t="shared" si="4"/>
        <v>17194331.621376</v>
      </c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</row>
    <row r="28" spans="1:25">
      <c r="A28" t="s">
        <v>599</v>
      </c>
      <c r="B28" s="17">
        <f>B22*$C$9</f>
        <v>145846699.73300165</v>
      </c>
      <c r="C28" s="17">
        <f t="shared" si="4"/>
        <v>11451455.346240001</v>
      </c>
      <c r="D28" s="17">
        <f t="shared" si="4"/>
        <v>25791497.432064004</v>
      </c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</row>
    <row r="29" spans="1:25">
      <c r="A29" t="s">
        <v>600</v>
      </c>
      <c r="B29" s="17">
        <f>B23*$C$10</f>
        <v>246828223.74257052</v>
      </c>
      <c r="C29" s="17">
        <f t="shared" si="4"/>
        <v>15276431.167488003</v>
      </c>
      <c r="D29" s="17">
        <f t="shared" si="4"/>
        <v>28671904.088064</v>
      </c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</row>
    <row r="30" spans="1:25">
      <c r="A30" s="12" t="s">
        <v>601</v>
      </c>
      <c r="B30" s="17">
        <f>B24*$C$10</f>
        <v>308535279.67821318</v>
      </c>
      <c r="C30" s="17">
        <f t="shared" si="4"/>
        <v>19095538.959360003</v>
      </c>
      <c r="D30" s="17">
        <f t="shared" si="4"/>
        <v>43007856.132095993</v>
      </c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</row>
    <row r="31" spans="1:25">
      <c r="A31" s="12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</row>
    <row r="32" spans="1:25">
      <c r="A32" s="4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</row>
    <row r="33" spans="14:25"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</row>
    <row r="34" spans="14:25"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</row>
    <row r="35" spans="14:25"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</row>
    <row r="36" spans="14:25"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</row>
    <row r="37" spans="14:25"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</row>
    <row r="38" spans="14:25"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0"/>
  <sheetViews>
    <sheetView topLeftCell="A5" workbookViewId="0">
      <pane xSplit="1" topLeftCell="B1" activePane="topRight" state="frozen"/>
      <selection pane="topRight" activeCell="G14" sqref="G14"/>
    </sheetView>
  </sheetViews>
  <sheetFormatPr baseColWidth="10" defaultRowHeight="15" x14ac:dyDescent="0"/>
  <cols>
    <col min="1" max="1" width="21.33203125" bestFit="1" customWidth="1"/>
    <col min="2" max="2" width="11.83203125" bestFit="1" customWidth="1"/>
    <col min="3" max="3" width="12.1640625" bestFit="1" customWidth="1"/>
    <col min="4" max="4" width="10.33203125" bestFit="1" customWidth="1"/>
    <col min="5" max="5" width="8" bestFit="1" customWidth="1"/>
    <col min="6" max="6" width="8.5" bestFit="1" customWidth="1"/>
    <col min="7" max="7" width="9.1640625" bestFit="1" customWidth="1"/>
    <col min="8" max="8" width="8.6640625" bestFit="1" customWidth="1"/>
    <col min="9" max="9" width="13.83203125" bestFit="1" customWidth="1"/>
    <col min="10" max="10" width="11.5" bestFit="1" customWidth="1"/>
    <col min="11" max="11" width="16.6640625" bestFit="1" customWidth="1"/>
    <col min="12" max="12" width="12.1640625" bestFit="1" customWidth="1"/>
    <col min="13" max="13" width="16.33203125" bestFit="1" customWidth="1"/>
    <col min="14" max="14" width="9.1640625" bestFit="1" customWidth="1"/>
    <col min="15" max="15" width="12.5" bestFit="1" customWidth="1"/>
    <col min="16" max="16" width="9" bestFit="1" customWidth="1"/>
    <col min="17" max="17" width="8.6640625" bestFit="1" customWidth="1"/>
    <col min="18" max="18" width="12.1640625" bestFit="1" customWidth="1"/>
    <col min="19" max="19" width="17.1640625" bestFit="1" customWidth="1"/>
    <col min="20" max="20" width="9.33203125" bestFit="1" customWidth="1"/>
    <col min="21" max="21" width="12.6640625" bestFit="1" customWidth="1"/>
    <col min="22" max="22" width="9.1640625" bestFit="1" customWidth="1"/>
    <col min="23" max="23" width="8.83203125" bestFit="1" customWidth="1"/>
    <col min="24" max="24" width="12.1640625" bestFit="1" customWidth="1"/>
    <col min="25" max="25" width="17.33203125" bestFit="1" customWidth="1"/>
    <col min="26" max="26" width="6" bestFit="1" customWidth="1"/>
  </cols>
  <sheetData>
    <row r="1" spans="1:26">
      <c r="B1" t="s">
        <v>580</v>
      </c>
      <c r="C1" t="s">
        <v>581</v>
      </c>
    </row>
    <row r="2" spans="1:26">
      <c r="A2" t="s">
        <v>571</v>
      </c>
      <c r="B2">
        <v>7.5</v>
      </c>
      <c r="C2">
        <f>B2/PlayerInfo!B2</f>
        <v>7.5</v>
      </c>
      <c r="E2" s="11"/>
    </row>
    <row r="3" spans="1:26">
      <c r="A3" t="s">
        <v>639</v>
      </c>
      <c r="B3">
        <f>B2/1.6</f>
        <v>4.6875</v>
      </c>
      <c r="C3">
        <f>B2/(PlayerInfo!B2+PlayerInfo!B9)</f>
        <v>4.6875</v>
      </c>
      <c r="E3" s="11"/>
    </row>
    <row r="4" spans="1:26">
      <c r="A4" t="s">
        <v>562</v>
      </c>
      <c r="B4" s="13">
        <v>0.01</v>
      </c>
      <c r="C4" s="13">
        <f>MIN(B4*PlayerInfo!B3,1)</f>
        <v>0.02</v>
      </c>
    </row>
    <row r="5" spans="1:26">
      <c r="A5" t="s">
        <v>563</v>
      </c>
      <c r="B5" s="13">
        <v>0.01</v>
      </c>
      <c r="C5" s="13">
        <f>MIN(B5*PlayerInfo!B4,1)</f>
        <v>0.02</v>
      </c>
    </row>
    <row r="6" spans="1:26">
      <c r="A6" t="s">
        <v>572</v>
      </c>
      <c r="B6" s="13">
        <v>0.02</v>
      </c>
      <c r="C6" s="13">
        <f>MIN(B6*PlayerInfo!B4,1)</f>
        <v>0.04</v>
      </c>
    </row>
    <row r="7" spans="1:26">
      <c r="A7" t="s">
        <v>579</v>
      </c>
      <c r="B7" s="15">
        <f>(1*(1-B4)*(1-B5))</f>
        <v>0.98009999999999997</v>
      </c>
      <c r="C7" s="15">
        <f>(1*(1-C4)*(1-C5))</f>
        <v>0.96039999999999992</v>
      </c>
    </row>
    <row r="8" spans="1:26">
      <c r="A8" t="s">
        <v>582</v>
      </c>
      <c r="B8" s="15">
        <f>(1*(1-B4)*(1-B6))</f>
        <v>0.97019999999999995</v>
      </c>
      <c r="C8" s="15">
        <f>(1*(1-C4)*(1-C6))</f>
        <v>0.94079999999999997</v>
      </c>
    </row>
    <row r="9" spans="1:26">
      <c r="A9" t="s">
        <v>597</v>
      </c>
      <c r="B9">
        <f>PlayerInfo!$B$8/B2</f>
        <v>480</v>
      </c>
      <c r="C9">
        <f>PlayerInfo!$B$8/C2</f>
        <v>480</v>
      </c>
    </row>
    <row r="10" spans="1:26">
      <c r="A10" t="s">
        <v>638</v>
      </c>
      <c r="B10">
        <f>PlayerInfo!$B$8/B3</f>
        <v>768</v>
      </c>
      <c r="C10">
        <f>PlayerInfo!$B$8/C3</f>
        <v>768</v>
      </c>
    </row>
    <row r="12" spans="1:26">
      <c r="A12" t="s">
        <v>568</v>
      </c>
      <c r="B12" t="s">
        <v>569</v>
      </c>
      <c r="C12" t="s">
        <v>573</v>
      </c>
      <c r="D12" t="s">
        <v>575</v>
      </c>
      <c r="E12" t="s">
        <v>574</v>
      </c>
      <c r="F12" t="s">
        <v>570</v>
      </c>
      <c r="G12" t="s">
        <v>562</v>
      </c>
      <c r="H12" t="s">
        <v>563</v>
      </c>
      <c r="I12" t="s">
        <v>572</v>
      </c>
      <c r="J12" t="s">
        <v>579</v>
      </c>
      <c r="K12" t="s">
        <v>582</v>
      </c>
      <c r="L12" t="s">
        <v>583</v>
      </c>
      <c r="M12" t="s">
        <v>584</v>
      </c>
      <c r="N12" t="s">
        <v>673</v>
      </c>
      <c r="O12" t="s">
        <v>676</v>
      </c>
      <c r="P12" t="s">
        <v>677</v>
      </c>
      <c r="Q12" t="s">
        <v>678</v>
      </c>
      <c r="R12" t="s">
        <v>679</v>
      </c>
      <c r="S12" t="s">
        <v>680</v>
      </c>
      <c r="T12" t="s">
        <v>681</v>
      </c>
      <c r="U12" t="s">
        <v>682</v>
      </c>
      <c r="V12" t="s">
        <v>683</v>
      </c>
      <c r="W12" t="s">
        <v>684</v>
      </c>
      <c r="X12" t="s">
        <v>685</v>
      </c>
      <c r="Y12" t="s">
        <v>690</v>
      </c>
      <c r="Z12" t="s">
        <v>585</v>
      </c>
    </row>
    <row r="13" spans="1:26">
      <c r="A13" s="4" t="s">
        <v>267</v>
      </c>
      <c r="B13">
        <f>EnemyInfoCasual!E489</f>
        <v>3500</v>
      </c>
      <c r="C13">
        <f>(B13+(IF(EnemyInfoCasual!I489=1,PlayerInfo!$B$5,0)))*(PlayerInfo!$B$1)*(EnemyInfoCasual!L489+1)</f>
        <v>5040</v>
      </c>
      <c r="D13">
        <f>(B13+(IF(EnemyInfoCasual!I489=1,PlayerInfo!$B$5,0))+PlayerInfo!$B$6)*(PlayerInfo!$B$1)*(EnemyInfoCasual!L489+1)*EnemyInfoCasual!H489</f>
        <v>5040</v>
      </c>
      <c r="E13">
        <f>(B13+(IF(EnemyInfoCasual!I489=1,PlayerInfo!$B$5,0))+PlayerInfo!$B$6+PlayerInfo!$B$7)*(PlayerInfo!$B$1)*(EnemyInfoCasual!L489+1)*1.2*EnemyInfoCasual!H489</f>
        <v>6048</v>
      </c>
      <c r="F13" s="13">
        <f>1/13</f>
        <v>7.6923076923076927E-2</v>
      </c>
      <c r="G13" s="13">
        <f>MIN((($B$4+(IF(EnemyInfoCasual!$C489=1,0.05,0))-($B$4*(IF(EnemyInfoCasual!$C489=1,0.05,0))))*PlayerInfo!$B$3)*EnemyInfoCasual!H489,1)</f>
        <v>0.11900000000000001</v>
      </c>
      <c r="H13" s="13">
        <f>MIN((($B$5+(IF(EnemyInfoCasual!$C489=1,0.005,0))-($B$5*(IF(EnemyInfoCasual!$C489=1,0.005,0))))*PlayerInfo!$B$4)*EnemyInfoCasual!H489,1)</f>
        <v>2.9899999999999999E-2</v>
      </c>
      <c r="I13" s="13">
        <f>MIN((($B$6+(IF(EnemyInfoCasual!$C489=1,0.005,0))-($B$6*(IF(EnemyInfoCasual!$C489=1,0.005,0))))*PlayerInfo!$B$4)*EnemyInfoCasual!H489,1)</f>
        <v>4.9800000000000004E-2</v>
      </c>
      <c r="J13" s="13">
        <f>(1*(1-G13)*(1-H13))</f>
        <v>0.85465809999999998</v>
      </c>
      <c r="K13" s="14">
        <f>(1*(1-G13)*(1-I13))</f>
        <v>0.83712620000000004</v>
      </c>
      <c r="L13" s="16">
        <f>(J13*C13)+(G13*D13)+(H13*E13)</f>
        <v>5088.072024000001</v>
      </c>
      <c r="M13" s="16">
        <f>((K13*C13)+(G13*D13)+(I13*E13))*1.3</f>
        <v>6656.0863824000007</v>
      </c>
      <c r="N13" s="16">
        <f>EnemyInfoCasual!F489</f>
        <v>1700</v>
      </c>
      <c r="O13" s="16">
        <f>N13*PlayerInfo!$B$10</f>
        <v>1700</v>
      </c>
      <c r="P13" s="16">
        <f>N13*PlayerInfo!$B$10*1.2*EnemyInfoCasual!H489</f>
        <v>2040</v>
      </c>
      <c r="Q13" s="16">
        <f>N13*PlayerInfo!$B$10*1.2*1.5*EnemyInfoCasual!H489</f>
        <v>3060</v>
      </c>
      <c r="R13" s="16">
        <f>(J13*O13)+(G13*P13)+(H13*Q13)</f>
        <v>1787.1727699999999</v>
      </c>
      <c r="S13" s="16">
        <f>((K13*O13)+(G13*P13)+(I13*Q13))*1.6</f>
        <v>2909.2200640000001</v>
      </c>
      <c r="T13" s="16">
        <f>EnemyInfoCasual!G489</f>
        <v>300</v>
      </c>
      <c r="U13" s="16">
        <f>T13*PlayerInfo!$B$11</f>
        <v>300</v>
      </c>
      <c r="V13" s="16">
        <f>T13*PlayerInfo!$B$11*1.2*EnemyInfoCasual!H489</f>
        <v>360</v>
      </c>
      <c r="W13" s="16">
        <f>T13*PlayerInfo!$B$11*1.2*1.5*EnemyInfoCasual!H489</f>
        <v>540</v>
      </c>
      <c r="X13" s="16">
        <f>(J13*U13)+(G13*V13)+(H13*W13)</f>
        <v>315.38343000000003</v>
      </c>
      <c r="Y13" s="16">
        <f>((K13*U13)+(G13*V13)+(I13*W13))*1.6</f>
        <v>513.39177600000005</v>
      </c>
    </row>
    <row r="14" spans="1:26">
      <c r="A14" s="4" t="s">
        <v>270</v>
      </c>
      <c r="B14">
        <f>EnemyInfoCasual!E490</f>
        <v>3600</v>
      </c>
      <c r="C14">
        <f>(B14+(IF(EnemyInfoCasual!I490=1,PlayerInfo!$B$5,0)))*(PlayerInfo!$B$1)*(EnemyInfoCasual!L490+1)</f>
        <v>5184</v>
      </c>
      <c r="D14">
        <f>(B14+(IF(EnemyInfoCasual!I490=1,PlayerInfo!$B$5,0))+PlayerInfo!$B$6)*(PlayerInfo!$B$1)*(EnemyInfoCasual!L490+1)*EnemyInfoCasual!H490</f>
        <v>5184</v>
      </c>
      <c r="E14">
        <f>(B14+(IF(EnemyInfoCasual!I490=1,PlayerInfo!$B$5,0))+PlayerInfo!$B$6+PlayerInfo!$B$7)*(PlayerInfo!$B$1)*(EnemyInfoCasual!L490+1)*1.2*EnemyInfoCasual!H490</f>
        <v>6220.8</v>
      </c>
      <c r="F14" s="13">
        <f t="shared" ref="F14:F25" si="0">1/13</f>
        <v>7.6923076923076927E-2</v>
      </c>
      <c r="G14" s="13">
        <f>MIN((($B$4+(IF(EnemyInfoCasual!$C490=1,0.05,0))-($B$4*(IF(EnemyInfoCasual!$C490=1,0.05,0))))*PlayerInfo!$B$3)*EnemyInfoCasual!H490,1)</f>
        <v>0.11900000000000001</v>
      </c>
      <c r="H14" s="13">
        <f>MIN((($B$5+(IF(EnemyInfoCasual!$C490=1,0.005,0))-($B$5*(IF(EnemyInfoCasual!$C490=1,0.005,0))))*PlayerInfo!$B$4)*EnemyInfoCasual!H490,1)</f>
        <v>2.9899999999999999E-2</v>
      </c>
      <c r="I14" s="13">
        <f>MIN((($B$6+(IF(EnemyInfoCasual!$C490=1,0.005,0))-($B$6*(IF(EnemyInfoCasual!$C490=1,0.005,0))))*PlayerInfo!$B$4)*EnemyInfoCasual!H490,1)</f>
        <v>4.9800000000000004E-2</v>
      </c>
      <c r="J14" s="13">
        <f t="shared" ref="J14:J25" si="1">(1*(1-G14)*(1-H14))</f>
        <v>0.85465809999999998</v>
      </c>
      <c r="K14" s="14">
        <f t="shared" ref="K14:K25" si="2">(1*(1-G14)*(1-I14))</f>
        <v>0.83712620000000004</v>
      </c>
      <c r="L14" s="16">
        <f t="shared" ref="L14:L25" si="3">(J14*C14)+(G14*D14)+(H14*E14)</f>
        <v>5233.445510399999</v>
      </c>
      <c r="M14" s="16">
        <f t="shared" ref="M14:M25" si="4">((K14*C14)+(G14*D14)+(I14*E14))*1.3</f>
        <v>6846.2602790399997</v>
      </c>
      <c r="N14" s="16">
        <f>EnemyInfoCasual!F490</f>
        <v>1750</v>
      </c>
      <c r="O14" s="16">
        <f>N14*PlayerInfo!$B$10</f>
        <v>1750</v>
      </c>
      <c r="P14" s="16">
        <f>N14*PlayerInfo!$B$10*1.2*EnemyInfoCasual!H490</f>
        <v>2100</v>
      </c>
      <c r="Q14" s="16">
        <f>N14*PlayerInfo!$B$10*1.2*1.5*EnemyInfoCasual!H490</f>
        <v>3150</v>
      </c>
      <c r="R14" s="16">
        <f t="shared" ref="R14:R25" si="5">(J14*O14)+(G14*P14)+(H14*Q14)</f>
        <v>1839.7366750000001</v>
      </c>
      <c r="S14" s="16">
        <f t="shared" ref="S14:S25" si="6">((K14*O14)+(G14*P14)+(I14*Q14))*1.6</f>
        <v>2994.7853600000003</v>
      </c>
      <c r="T14" s="16">
        <f>EnemyInfoCasual!G490</f>
        <v>300</v>
      </c>
      <c r="U14" s="16">
        <f>T14*PlayerInfo!$B$11</f>
        <v>300</v>
      </c>
      <c r="V14" s="16">
        <f>T14*PlayerInfo!$B$11*1.2*EnemyInfoCasual!H490</f>
        <v>360</v>
      </c>
      <c r="W14" s="16">
        <f>T14*PlayerInfo!$B$11*1.2*1.5*EnemyInfoCasual!H490</f>
        <v>540</v>
      </c>
      <c r="X14" s="16">
        <f t="shared" ref="X14:X25" si="7">(J14*U14)+(G14*V14)+(H14*W14)</f>
        <v>315.38343000000003</v>
      </c>
      <c r="Y14" s="16">
        <f t="shared" ref="Y14:Y25" si="8">((K14*U14)+(G14*V14)+(I14*W14))*1.6</f>
        <v>513.39177600000005</v>
      </c>
    </row>
    <row r="15" spans="1:26">
      <c r="A15" s="4" t="s">
        <v>273</v>
      </c>
      <c r="B15">
        <f>EnemyInfoCasual!E491</f>
        <v>3700</v>
      </c>
      <c r="C15">
        <f>(B15+(IF(EnemyInfoCasual!I491=1,PlayerInfo!$B$5,0)))*(PlayerInfo!$B$1)*(EnemyInfoCasual!L491+1)</f>
        <v>5328</v>
      </c>
      <c r="D15">
        <f>(B15+(IF(EnemyInfoCasual!I491=1,PlayerInfo!$B$5,0))+PlayerInfo!$B$6)*(PlayerInfo!$B$1)*(EnemyInfoCasual!L491+1)*EnemyInfoCasual!H491</f>
        <v>5328</v>
      </c>
      <c r="E15">
        <f>(B15+(IF(EnemyInfoCasual!I491=1,PlayerInfo!$B$5,0))+PlayerInfo!$B$6+PlayerInfo!$B$7)*(PlayerInfo!$B$1)*(EnemyInfoCasual!L491+1)*1.2*EnemyInfoCasual!H491</f>
        <v>6393.5999999999995</v>
      </c>
      <c r="F15" s="13">
        <f t="shared" si="0"/>
        <v>7.6923076923076927E-2</v>
      </c>
      <c r="G15" s="13">
        <f>MIN((($B$4+(IF(EnemyInfoCasual!$C491=1,0.05,0))-($B$4*(IF(EnemyInfoCasual!$C491=1,0.05,0))))*PlayerInfo!$B$3)*EnemyInfoCasual!H491,1)</f>
        <v>0.11900000000000001</v>
      </c>
      <c r="H15" s="13">
        <f>MIN((($B$5+(IF(EnemyInfoCasual!$C491=1,0.005,0))-($B$5*(IF(EnemyInfoCasual!$C491=1,0.005,0))))*PlayerInfo!$B$4)*EnemyInfoCasual!H491,1)</f>
        <v>2.9899999999999999E-2</v>
      </c>
      <c r="I15" s="13">
        <f>MIN((($B$6+(IF(EnemyInfoCasual!$C491=1,0.005,0))-($B$6*(IF(EnemyInfoCasual!$C491=1,0.005,0))))*PlayerInfo!$B$4)*EnemyInfoCasual!H491,1)</f>
        <v>4.9800000000000004E-2</v>
      </c>
      <c r="J15" s="13">
        <f t="shared" si="1"/>
        <v>0.85465809999999998</v>
      </c>
      <c r="K15" s="14">
        <f t="shared" si="2"/>
        <v>0.83712620000000004</v>
      </c>
      <c r="L15" s="16">
        <f t="shared" si="3"/>
        <v>5378.8189967999997</v>
      </c>
      <c r="M15" s="16">
        <f t="shared" si="4"/>
        <v>7036.4341756800004</v>
      </c>
      <c r="N15" s="16">
        <f>EnemyInfoCasual!F491</f>
        <v>1800</v>
      </c>
      <c r="O15" s="16">
        <f>N15*PlayerInfo!$B$10</f>
        <v>1800</v>
      </c>
      <c r="P15" s="16">
        <f>N15*PlayerInfo!$B$10*1.2*EnemyInfoCasual!H491</f>
        <v>2160</v>
      </c>
      <c r="Q15" s="16">
        <f>N15*PlayerInfo!$B$10*1.2*1.5*EnemyInfoCasual!H491</f>
        <v>3240</v>
      </c>
      <c r="R15" s="16">
        <f t="shared" si="5"/>
        <v>1892.3005799999999</v>
      </c>
      <c r="S15" s="16">
        <f t="shared" si="6"/>
        <v>3080.3506560000005</v>
      </c>
      <c r="T15" s="16">
        <f>EnemyInfoCasual!G491</f>
        <v>300</v>
      </c>
      <c r="U15" s="16">
        <f>T15*PlayerInfo!$B$11</f>
        <v>300</v>
      </c>
      <c r="V15" s="16">
        <f>T15*PlayerInfo!$B$11*1.2*EnemyInfoCasual!H491</f>
        <v>360</v>
      </c>
      <c r="W15" s="16">
        <f>T15*PlayerInfo!$B$11*1.2*1.5*EnemyInfoCasual!H491</f>
        <v>540</v>
      </c>
      <c r="X15" s="16">
        <f t="shared" si="7"/>
        <v>315.38343000000003</v>
      </c>
      <c r="Y15" s="16">
        <f t="shared" si="8"/>
        <v>513.39177600000005</v>
      </c>
    </row>
    <row r="16" spans="1:26">
      <c r="A16" s="4" t="s">
        <v>276</v>
      </c>
      <c r="B16">
        <f>EnemyInfoCasual!E492</f>
        <v>3800</v>
      </c>
      <c r="C16">
        <f>(B16+(IF(EnemyInfoCasual!I492=1,PlayerInfo!$B$5,0)))*(PlayerInfo!$B$1)*(EnemyInfoCasual!L492+1)</f>
        <v>5472</v>
      </c>
      <c r="D16">
        <f>(B16+(IF(EnemyInfoCasual!I492=1,PlayerInfo!$B$5,0))+PlayerInfo!$B$6)*(PlayerInfo!$B$1)*(EnemyInfoCasual!L492+1)*EnemyInfoCasual!H492</f>
        <v>5472</v>
      </c>
      <c r="E16">
        <f>(B16+(IF(EnemyInfoCasual!I492=1,PlayerInfo!$B$5,0))+PlayerInfo!$B$6+PlayerInfo!$B$7)*(PlayerInfo!$B$1)*(EnemyInfoCasual!L492+1)*1.2*EnemyInfoCasual!H492</f>
        <v>6566.4</v>
      </c>
      <c r="F16" s="13">
        <f t="shared" si="0"/>
        <v>7.6923076923076927E-2</v>
      </c>
      <c r="G16" s="13">
        <f>MIN((($B$4+(IF(EnemyInfoCasual!$C492=1,0.05,0))-($B$4*(IF(EnemyInfoCasual!$C492=1,0.05,0))))*PlayerInfo!$B$3)*EnemyInfoCasual!H492,1)</f>
        <v>0.11900000000000001</v>
      </c>
      <c r="H16" s="13">
        <f>MIN((($B$5+(IF(EnemyInfoCasual!$C492=1,0.005,0))-($B$5*(IF(EnemyInfoCasual!$C492=1,0.005,0))))*PlayerInfo!$B$4)*EnemyInfoCasual!H492,1)</f>
        <v>2.9899999999999999E-2</v>
      </c>
      <c r="I16" s="13">
        <f>MIN((($B$6+(IF(EnemyInfoCasual!$C492=1,0.005,0))-($B$6*(IF(EnemyInfoCasual!$C492=1,0.005,0))))*PlayerInfo!$B$4)*EnemyInfoCasual!H492,1)</f>
        <v>4.9800000000000004E-2</v>
      </c>
      <c r="J16" s="13">
        <f t="shared" si="1"/>
        <v>0.85465809999999998</v>
      </c>
      <c r="K16" s="14">
        <f t="shared" si="2"/>
        <v>0.83712620000000004</v>
      </c>
      <c r="L16" s="16">
        <f t="shared" si="3"/>
        <v>5524.1924831999995</v>
      </c>
      <c r="M16" s="16">
        <f t="shared" si="4"/>
        <v>7226.6080723200002</v>
      </c>
      <c r="N16" s="16">
        <f>EnemyInfoCasual!F492</f>
        <v>1850</v>
      </c>
      <c r="O16" s="16">
        <f>N16*PlayerInfo!$B$10</f>
        <v>1850</v>
      </c>
      <c r="P16" s="16">
        <f>N16*PlayerInfo!$B$10*1.2*EnemyInfoCasual!H492</f>
        <v>2220</v>
      </c>
      <c r="Q16" s="16">
        <f>N16*PlayerInfo!$B$10*1.2*1.5*EnemyInfoCasual!H492</f>
        <v>3330</v>
      </c>
      <c r="R16" s="16">
        <f t="shared" si="5"/>
        <v>1944.8644850000001</v>
      </c>
      <c r="S16" s="16">
        <f t="shared" si="6"/>
        <v>3165.9159520000007</v>
      </c>
      <c r="T16" s="16">
        <f>EnemyInfoCasual!G492</f>
        <v>300</v>
      </c>
      <c r="U16" s="16">
        <f>T16*PlayerInfo!$B$11</f>
        <v>300</v>
      </c>
      <c r="V16" s="16">
        <f>T16*PlayerInfo!$B$11*1.2*EnemyInfoCasual!H492</f>
        <v>360</v>
      </c>
      <c r="W16" s="16">
        <f>T16*PlayerInfo!$B$11*1.2*1.5*EnemyInfoCasual!H492</f>
        <v>540</v>
      </c>
      <c r="X16" s="16">
        <f t="shared" si="7"/>
        <v>315.38343000000003</v>
      </c>
      <c r="Y16" s="16">
        <f t="shared" si="8"/>
        <v>513.39177600000005</v>
      </c>
    </row>
    <row r="17" spans="1:25">
      <c r="A17" s="4" t="s">
        <v>277</v>
      </c>
      <c r="B17">
        <f>EnemyInfoCasual!E493</f>
        <v>3900</v>
      </c>
      <c r="C17">
        <f>(B17+(IF(EnemyInfoCasual!I493=1,PlayerInfo!$B$5,0)))*(PlayerInfo!$B$1)*(EnemyInfoCasual!L493+1)</f>
        <v>5616</v>
      </c>
      <c r="D17">
        <f>(B17+(IF(EnemyInfoCasual!I493=1,PlayerInfo!$B$5,0))+PlayerInfo!$B$6)*(PlayerInfo!$B$1)*(EnemyInfoCasual!L493+1)*EnemyInfoCasual!H493</f>
        <v>5616</v>
      </c>
      <c r="E17">
        <f>(B17+(IF(EnemyInfoCasual!I493=1,PlayerInfo!$B$5,0))+PlayerInfo!$B$6+PlayerInfo!$B$7)*(PlayerInfo!$B$1)*(EnemyInfoCasual!L493+1)*1.2*EnemyInfoCasual!H493</f>
        <v>6739.2</v>
      </c>
      <c r="F17" s="13">
        <f t="shared" si="0"/>
        <v>7.6923076923076927E-2</v>
      </c>
      <c r="G17" s="13">
        <f>MIN((($B$4+(IF(EnemyInfoCasual!$C493=1,0.05,0))-($B$4*(IF(EnemyInfoCasual!$C493=1,0.05,0))))*PlayerInfo!$B$3)*EnemyInfoCasual!H493,1)</f>
        <v>0.11900000000000001</v>
      </c>
      <c r="H17" s="13">
        <f>MIN((($B$5+(IF(EnemyInfoCasual!$C493=1,0.005,0))-($B$5*(IF(EnemyInfoCasual!$C493=1,0.005,0))))*PlayerInfo!$B$4)*EnemyInfoCasual!H493,1)</f>
        <v>2.9899999999999999E-2</v>
      </c>
      <c r="I17" s="13">
        <f>MIN((($B$6+(IF(EnemyInfoCasual!$C493=1,0.005,0))-($B$6*(IF(EnemyInfoCasual!$C493=1,0.005,0))))*PlayerInfo!$B$4)*EnemyInfoCasual!H493,1)</f>
        <v>4.9800000000000004E-2</v>
      </c>
      <c r="J17" s="13">
        <f t="shared" si="1"/>
        <v>0.85465809999999998</v>
      </c>
      <c r="K17" s="14">
        <f t="shared" si="2"/>
        <v>0.83712620000000004</v>
      </c>
      <c r="L17" s="16">
        <f t="shared" si="3"/>
        <v>5669.5659696000002</v>
      </c>
      <c r="M17" s="16">
        <f t="shared" si="4"/>
        <v>7416.7819689600001</v>
      </c>
      <c r="N17" s="16">
        <f>EnemyInfoCasual!F493</f>
        <v>1900</v>
      </c>
      <c r="O17" s="16">
        <f>N17*PlayerInfo!$B$10</f>
        <v>1900</v>
      </c>
      <c r="P17" s="16">
        <f>N17*PlayerInfo!$B$10*1.2*EnemyInfoCasual!H493</f>
        <v>2280</v>
      </c>
      <c r="Q17" s="16">
        <f>N17*PlayerInfo!$B$10*1.2*1.5*EnemyInfoCasual!H493</f>
        <v>3420</v>
      </c>
      <c r="R17" s="16">
        <f t="shared" si="5"/>
        <v>1997.42839</v>
      </c>
      <c r="S17" s="16">
        <f t="shared" si="6"/>
        <v>3251.4812480000001</v>
      </c>
      <c r="T17" s="16">
        <f>EnemyInfoCasual!G493</f>
        <v>300</v>
      </c>
      <c r="U17" s="16">
        <f>T17*PlayerInfo!$B$11</f>
        <v>300</v>
      </c>
      <c r="V17" s="16">
        <f>T17*PlayerInfo!$B$11*1.2*EnemyInfoCasual!H493</f>
        <v>360</v>
      </c>
      <c r="W17" s="16">
        <f>T17*PlayerInfo!$B$11*1.2*1.5*EnemyInfoCasual!H493</f>
        <v>540</v>
      </c>
      <c r="X17" s="16">
        <f t="shared" si="7"/>
        <v>315.38343000000003</v>
      </c>
      <c r="Y17" s="16">
        <f t="shared" si="8"/>
        <v>513.39177600000005</v>
      </c>
    </row>
    <row r="18" spans="1:25">
      <c r="A18" s="4" t="s">
        <v>282</v>
      </c>
      <c r="B18">
        <f>EnemyInfoCasual!E494</f>
        <v>4000</v>
      </c>
      <c r="C18">
        <f>(B18+(IF(EnemyInfoCasual!I494=1,PlayerInfo!$B$5,0)))*(PlayerInfo!$B$1)*(EnemyInfoCasual!L494+1)</f>
        <v>5760</v>
      </c>
      <c r="D18">
        <f>(B18+(IF(EnemyInfoCasual!I494=1,PlayerInfo!$B$5,0))+PlayerInfo!$B$6)*(PlayerInfo!$B$1)*(EnemyInfoCasual!L494+1)*EnemyInfoCasual!H494</f>
        <v>5760</v>
      </c>
      <c r="E18">
        <f>(B18+(IF(EnemyInfoCasual!I494=1,PlayerInfo!$B$5,0))+PlayerInfo!$B$6+PlayerInfo!$B$7)*(PlayerInfo!$B$1)*(EnemyInfoCasual!L494+1)*1.2*EnemyInfoCasual!H494</f>
        <v>6912</v>
      </c>
      <c r="F18" s="13">
        <f t="shared" si="0"/>
        <v>7.6923076923076927E-2</v>
      </c>
      <c r="G18" s="13">
        <f>MIN((($B$4+(IF(EnemyInfoCasual!$C494=1,0.05,0))-($B$4*(IF(EnemyInfoCasual!$C494=1,0.05,0))))*PlayerInfo!$B$3)*EnemyInfoCasual!H494,1)</f>
        <v>0.11900000000000001</v>
      </c>
      <c r="H18" s="13">
        <f>MIN((($B$5+(IF(EnemyInfoCasual!$C494=1,0.005,0))-($B$5*(IF(EnemyInfoCasual!$C494=1,0.005,0))))*PlayerInfo!$B$4)*EnemyInfoCasual!H494,1)</f>
        <v>2.9899999999999999E-2</v>
      </c>
      <c r="I18" s="13">
        <f>MIN((($B$6+(IF(EnemyInfoCasual!$C494=1,0.005,0))-($B$6*(IF(EnemyInfoCasual!$C494=1,0.005,0))))*PlayerInfo!$B$4)*EnemyInfoCasual!H494,1)</f>
        <v>4.9800000000000004E-2</v>
      </c>
      <c r="J18" s="13">
        <f t="shared" si="1"/>
        <v>0.85465809999999998</v>
      </c>
      <c r="K18" s="14">
        <f t="shared" si="2"/>
        <v>0.83712620000000004</v>
      </c>
      <c r="L18" s="16">
        <f t="shared" si="3"/>
        <v>5814.939456000001</v>
      </c>
      <c r="M18" s="16">
        <f t="shared" si="4"/>
        <v>7606.9558655999999</v>
      </c>
      <c r="N18" s="16">
        <f>EnemyInfoCasual!F494</f>
        <v>1950</v>
      </c>
      <c r="O18" s="16">
        <f>N18*PlayerInfo!$B$10</f>
        <v>1950</v>
      </c>
      <c r="P18" s="16">
        <f>N18*PlayerInfo!$B$10*1.2*EnemyInfoCasual!H494</f>
        <v>2340</v>
      </c>
      <c r="Q18" s="16">
        <f>N18*PlayerInfo!$B$10*1.2*1.5*EnemyInfoCasual!H494</f>
        <v>3510</v>
      </c>
      <c r="R18" s="16">
        <f t="shared" si="5"/>
        <v>2049.992295</v>
      </c>
      <c r="S18" s="16">
        <f t="shared" si="6"/>
        <v>3337.0465440000003</v>
      </c>
      <c r="T18" s="16">
        <f>EnemyInfoCasual!G494</f>
        <v>300</v>
      </c>
      <c r="U18" s="16">
        <f>T18*PlayerInfo!$B$11</f>
        <v>300</v>
      </c>
      <c r="V18" s="16">
        <f>T18*PlayerInfo!$B$11*1.2*EnemyInfoCasual!H494</f>
        <v>360</v>
      </c>
      <c r="W18" s="16">
        <f>T18*PlayerInfo!$B$11*1.2*1.5*EnemyInfoCasual!H494</f>
        <v>540</v>
      </c>
      <c r="X18" s="16">
        <f t="shared" si="7"/>
        <v>315.38343000000003</v>
      </c>
      <c r="Y18" s="16">
        <f t="shared" si="8"/>
        <v>513.39177600000005</v>
      </c>
    </row>
    <row r="19" spans="1:25">
      <c r="A19" s="4" t="s">
        <v>286</v>
      </c>
      <c r="B19">
        <f>EnemyInfoCasual!E495</f>
        <v>4100</v>
      </c>
      <c r="C19">
        <f>(B19+(IF(EnemyInfoCasual!I495=1,PlayerInfo!$B$5,0)))*(PlayerInfo!$B$1)*(EnemyInfoCasual!L495+1)</f>
        <v>5904</v>
      </c>
      <c r="D19">
        <f>(B19+(IF(EnemyInfoCasual!I495=1,PlayerInfo!$B$5,0))+PlayerInfo!$B$6)*(PlayerInfo!$B$1)*(EnemyInfoCasual!L495+1)*EnemyInfoCasual!H495</f>
        <v>5904</v>
      </c>
      <c r="E19">
        <f>(B19+(IF(EnemyInfoCasual!I495=1,PlayerInfo!$B$5,0))+PlayerInfo!$B$6+PlayerInfo!$B$7)*(PlayerInfo!$B$1)*(EnemyInfoCasual!L495+1)*1.2*EnemyInfoCasual!H495</f>
        <v>7084.8</v>
      </c>
      <c r="F19" s="13">
        <f t="shared" si="0"/>
        <v>7.6923076923076927E-2</v>
      </c>
      <c r="G19" s="13">
        <f>MIN((($B$4+(IF(EnemyInfoCasual!$C495=1,0.05,0))-($B$4*(IF(EnemyInfoCasual!$C495=1,0.05,0))))*PlayerInfo!$B$3)*EnemyInfoCasual!H495,1)</f>
        <v>0.11900000000000001</v>
      </c>
      <c r="H19" s="13">
        <f>MIN((($B$5+(IF(EnemyInfoCasual!$C495=1,0.005,0))-($B$5*(IF(EnemyInfoCasual!$C495=1,0.005,0))))*PlayerInfo!$B$4)*EnemyInfoCasual!H495,1)</f>
        <v>2.9899999999999999E-2</v>
      </c>
      <c r="I19" s="13">
        <f>MIN((($B$6+(IF(EnemyInfoCasual!$C495=1,0.005,0))-($B$6*(IF(EnemyInfoCasual!$C495=1,0.005,0))))*PlayerInfo!$B$4)*EnemyInfoCasual!H495,1)</f>
        <v>4.9800000000000004E-2</v>
      </c>
      <c r="J19" s="13">
        <f t="shared" si="1"/>
        <v>0.85465809999999998</v>
      </c>
      <c r="K19" s="14">
        <f t="shared" si="2"/>
        <v>0.83712620000000004</v>
      </c>
      <c r="L19" s="16">
        <f t="shared" si="3"/>
        <v>5960.3129423999999</v>
      </c>
      <c r="M19" s="16">
        <f t="shared" si="4"/>
        <v>7797.1297622400007</v>
      </c>
      <c r="N19" s="16">
        <f>EnemyInfoCasual!F495</f>
        <v>2000</v>
      </c>
      <c r="O19" s="16">
        <f>N19*PlayerInfo!$B$10</f>
        <v>2000</v>
      </c>
      <c r="P19" s="16">
        <f>N19*PlayerInfo!$B$10*1.2*EnemyInfoCasual!H495</f>
        <v>2400</v>
      </c>
      <c r="Q19" s="16">
        <f>N19*PlayerInfo!$B$10*1.2*1.5*EnemyInfoCasual!H495</f>
        <v>3600</v>
      </c>
      <c r="R19" s="16">
        <f t="shared" si="5"/>
        <v>2102.5562</v>
      </c>
      <c r="S19" s="16">
        <f t="shared" si="6"/>
        <v>3422.6118400000009</v>
      </c>
      <c r="T19" s="16">
        <f>EnemyInfoCasual!G495</f>
        <v>300</v>
      </c>
      <c r="U19" s="16">
        <f>T19*PlayerInfo!$B$11</f>
        <v>300</v>
      </c>
      <c r="V19" s="16">
        <f>T19*PlayerInfo!$B$11*1.2*EnemyInfoCasual!H495</f>
        <v>360</v>
      </c>
      <c r="W19" s="16">
        <f>T19*PlayerInfo!$B$11*1.2*1.5*EnemyInfoCasual!H495</f>
        <v>540</v>
      </c>
      <c r="X19" s="16">
        <f t="shared" si="7"/>
        <v>315.38343000000003</v>
      </c>
      <c r="Y19" s="16">
        <f t="shared" si="8"/>
        <v>513.39177600000005</v>
      </c>
    </row>
    <row r="20" spans="1:25">
      <c r="A20" s="4" t="s">
        <v>291</v>
      </c>
      <c r="B20">
        <f>EnemyInfoCasual!E496</f>
        <v>4200</v>
      </c>
      <c r="C20">
        <f>(B20+(IF(EnemyInfoCasual!I496=1,PlayerInfo!$B$5,0)))*(PlayerInfo!$B$1)*(EnemyInfoCasual!L496+1)</f>
        <v>6048</v>
      </c>
      <c r="D20">
        <f>(B20+(IF(EnemyInfoCasual!I496=1,PlayerInfo!$B$5,0))+PlayerInfo!$B$6)*(PlayerInfo!$B$1)*(EnemyInfoCasual!L496+1)*EnemyInfoCasual!H496</f>
        <v>6048</v>
      </c>
      <c r="E20">
        <f>(B20+(IF(EnemyInfoCasual!I496=1,PlayerInfo!$B$5,0))+PlayerInfo!$B$6+PlayerInfo!$B$7)*(PlayerInfo!$B$1)*(EnemyInfoCasual!L496+1)*1.2*EnemyInfoCasual!H496</f>
        <v>7257.5999999999995</v>
      </c>
      <c r="F20" s="13">
        <f t="shared" si="0"/>
        <v>7.6923076923076927E-2</v>
      </c>
      <c r="G20" s="13">
        <f>MIN((($B$4+(IF(EnemyInfoCasual!$C496=1,0.05,0))-($B$4*(IF(EnemyInfoCasual!$C496=1,0.05,0))))*PlayerInfo!$B$3)*EnemyInfoCasual!H496,1)</f>
        <v>0.11900000000000001</v>
      </c>
      <c r="H20" s="13">
        <f>MIN((($B$5+(IF(EnemyInfoCasual!$C496=1,0.005,0))-($B$5*(IF(EnemyInfoCasual!$C496=1,0.005,0))))*PlayerInfo!$B$4)*EnemyInfoCasual!H496,1)</f>
        <v>2.9899999999999999E-2</v>
      </c>
      <c r="I20" s="13">
        <f>MIN((($B$6+(IF(EnemyInfoCasual!$C496=1,0.005,0))-($B$6*(IF(EnemyInfoCasual!$C496=1,0.005,0))))*PlayerInfo!$B$4)*EnemyInfoCasual!H496,1)</f>
        <v>4.9800000000000004E-2</v>
      </c>
      <c r="J20" s="13">
        <f t="shared" si="1"/>
        <v>0.85465809999999998</v>
      </c>
      <c r="K20" s="14">
        <f t="shared" si="2"/>
        <v>0.83712620000000004</v>
      </c>
      <c r="L20" s="16">
        <f t="shared" si="3"/>
        <v>6105.6864287999997</v>
      </c>
      <c r="M20" s="16">
        <f t="shared" si="4"/>
        <v>7987.3036588800005</v>
      </c>
      <c r="N20" s="16">
        <f>EnemyInfoCasual!F496</f>
        <v>2050</v>
      </c>
      <c r="O20" s="16">
        <f>N20*PlayerInfo!$B$10</f>
        <v>2050</v>
      </c>
      <c r="P20" s="16">
        <f>N20*PlayerInfo!$B$10*1.2*EnemyInfoCasual!H496</f>
        <v>2460</v>
      </c>
      <c r="Q20" s="16">
        <f>N20*PlayerInfo!$B$10*1.2*1.5*EnemyInfoCasual!H496</f>
        <v>3690</v>
      </c>
      <c r="R20" s="16">
        <f t="shared" si="5"/>
        <v>2155.120105</v>
      </c>
      <c r="S20" s="16">
        <f t="shared" si="6"/>
        <v>3508.1771360000002</v>
      </c>
      <c r="T20" s="16">
        <f>EnemyInfoCasual!G496</f>
        <v>300</v>
      </c>
      <c r="U20" s="16">
        <f>T20*PlayerInfo!$B$11</f>
        <v>300</v>
      </c>
      <c r="V20" s="16">
        <f>T20*PlayerInfo!$B$11*1.2*EnemyInfoCasual!H496</f>
        <v>360</v>
      </c>
      <c r="W20" s="16">
        <f>T20*PlayerInfo!$B$11*1.2*1.5*EnemyInfoCasual!H496</f>
        <v>540</v>
      </c>
      <c r="X20" s="16">
        <f t="shared" si="7"/>
        <v>315.38343000000003</v>
      </c>
      <c r="Y20" s="16">
        <f t="shared" si="8"/>
        <v>513.39177600000005</v>
      </c>
    </row>
    <row r="21" spans="1:25">
      <c r="A21" s="4" t="s">
        <v>293</v>
      </c>
      <c r="B21">
        <f>EnemyInfoCasual!E497</f>
        <v>4300</v>
      </c>
      <c r="C21">
        <f>(B21+(IF(EnemyInfoCasual!I497=1,PlayerInfo!$B$5,0)))*(PlayerInfo!$B$1)*(EnemyInfoCasual!L497+1)</f>
        <v>6192</v>
      </c>
      <c r="D21">
        <f>(B21+(IF(EnemyInfoCasual!I497=1,PlayerInfo!$B$5,0))+PlayerInfo!$B$6)*(PlayerInfo!$B$1)*(EnemyInfoCasual!L497+1)*EnemyInfoCasual!H497</f>
        <v>6192</v>
      </c>
      <c r="E21">
        <f>(B21+(IF(EnemyInfoCasual!I497=1,PlayerInfo!$B$5,0))+PlayerInfo!$B$6+PlayerInfo!$B$7)*(PlayerInfo!$B$1)*(EnemyInfoCasual!L497+1)*1.2*EnemyInfoCasual!H497</f>
        <v>7430.4</v>
      </c>
      <c r="F21" s="13">
        <f t="shared" si="0"/>
        <v>7.6923076923076927E-2</v>
      </c>
      <c r="G21" s="13">
        <f>MIN((($B$4+(IF(EnemyInfoCasual!$C497=1,0.05,0))-($B$4*(IF(EnemyInfoCasual!$C497=1,0.05,0))))*PlayerInfo!$B$3)*EnemyInfoCasual!H497,1)</f>
        <v>0.11900000000000001</v>
      </c>
      <c r="H21" s="13">
        <f>MIN((($B$5+(IF(EnemyInfoCasual!$C497=1,0.005,0))-($B$5*(IF(EnemyInfoCasual!$C497=1,0.005,0))))*PlayerInfo!$B$4)*EnemyInfoCasual!H497,1)</f>
        <v>2.9899999999999999E-2</v>
      </c>
      <c r="I21" s="13">
        <f>MIN((($B$6+(IF(EnemyInfoCasual!$C497=1,0.005,0))-($B$6*(IF(EnemyInfoCasual!$C497=1,0.005,0))))*PlayerInfo!$B$4)*EnemyInfoCasual!H497,1)</f>
        <v>4.9800000000000004E-2</v>
      </c>
      <c r="J21" s="13">
        <f t="shared" si="1"/>
        <v>0.85465809999999998</v>
      </c>
      <c r="K21" s="14">
        <f t="shared" si="2"/>
        <v>0.83712620000000004</v>
      </c>
      <c r="L21" s="16">
        <f t="shared" si="3"/>
        <v>6251.0599151999995</v>
      </c>
      <c r="M21" s="16">
        <f t="shared" si="4"/>
        <v>8177.4775555200004</v>
      </c>
      <c r="N21" s="16">
        <f>EnemyInfoCasual!F497</f>
        <v>2100</v>
      </c>
      <c r="O21" s="16">
        <f>N21*PlayerInfo!$B$10</f>
        <v>2100</v>
      </c>
      <c r="P21" s="16">
        <f>N21*PlayerInfo!$B$10*1.2*EnemyInfoCasual!H497</f>
        <v>2520</v>
      </c>
      <c r="Q21" s="16">
        <f>N21*PlayerInfo!$B$10*1.2*1.5*EnemyInfoCasual!H497</f>
        <v>3780</v>
      </c>
      <c r="R21" s="16">
        <f t="shared" si="5"/>
        <v>2207.6840099999999</v>
      </c>
      <c r="S21" s="16">
        <f t="shared" si="6"/>
        <v>3593.7424320000009</v>
      </c>
      <c r="T21" s="16">
        <f>EnemyInfoCasual!G497</f>
        <v>300</v>
      </c>
      <c r="U21" s="16">
        <f>T21*PlayerInfo!$B$11</f>
        <v>300</v>
      </c>
      <c r="V21" s="16">
        <f>T21*PlayerInfo!$B$11*1.2*EnemyInfoCasual!H497</f>
        <v>360</v>
      </c>
      <c r="W21" s="16">
        <f>T21*PlayerInfo!$B$11*1.2*1.5*EnemyInfoCasual!H497</f>
        <v>540</v>
      </c>
      <c r="X21" s="16">
        <f t="shared" si="7"/>
        <v>315.38343000000003</v>
      </c>
      <c r="Y21" s="16">
        <f t="shared" si="8"/>
        <v>513.39177600000005</v>
      </c>
    </row>
    <row r="22" spans="1:25">
      <c r="A22" s="4" t="s">
        <v>295</v>
      </c>
      <c r="B22">
        <f>EnemyInfoCasual!E498</f>
        <v>4400</v>
      </c>
      <c r="C22">
        <f>(B22+(IF(EnemyInfoCasual!I498=1,PlayerInfo!$B$5,0)))*(PlayerInfo!$B$1)*(EnemyInfoCasual!L498+1)</f>
        <v>6336</v>
      </c>
      <c r="D22">
        <f>(B22+(IF(EnemyInfoCasual!I498=1,PlayerInfo!$B$5,0))+PlayerInfo!$B$6)*(PlayerInfo!$B$1)*(EnemyInfoCasual!L498+1)*EnemyInfoCasual!H498</f>
        <v>6336</v>
      </c>
      <c r="E22">
        <f>(B22+(IF(EnemyInfoCasual!I498=1,PlayerInfo!$B$5,0))+PlayerInfo!$B$6+PlayerInfo!$B$7)*(PlayerInfo!$B$1)*(EnemyInfoCasual!L498+1)*1.2*EnemyInfoCasual!H498</f>
        <v>7603.2</v>
      </c>
      <c r="F22" s="13">
        <f t="shared" si="0"/>
        <v>7.6923076923076927E-2</v>
      </c>
      <c r="G22" s="13">
        <f>MIN((($B$4+(IF(EnemyInfoCasual!$C498=1,0.05,0))-($B$4*(IF(EnemyInfoCasual!$C498=1,0.05,0))))*PlayerInfo!$B$3)*EnemyInfoCasual!H498,1)</f>
        <v>0.11900000000000001</v>
      </c>
      <c r="H22" s="13">
        <f>MIN((($B$5+(IF(EnemyInfoCasual!$C498=1,0.005,0))-($B$5*(IF(EnemyInfoCasual!$C498=1,0.005,0))))*PlayerInfo!$B$4)*EnemyInfoCasual!H498,1)</f>
        <v>2.9899999999999999E-2</v>
      </c>
      <c r="I22" s="13">
        <f>MIN((($B$6+(IF(EnemyInfoCasual!$C498=1,0.005,0))-($B$6*(IF(EnemyInfoCasual!$C498=1,0.005,0))))*PlayerInfo!$B$4)*EnemyInfoCasual!H498,1)</f>
        <v>4.9800000000000004E-2</v>
      </c>
      <c r="J22" s="13">
        <f t="shared" si="1"/>
        <v>0.85465809999999998</v>
      </c>
      <c r="K22" s="14">
        <f t="shared" si="2"/>
        <v>0.83712620000000004</v>
      </c>
      <c r="L22" s="16">
        <f t="shared" si="3"/>
        <v>6396.4334016000003</v>
      </c>
      <c r="M22" s="16">
        <f t="shared" si="4"/>
        <v>8367.6514521600002</v>
      </c>
      <c r="N22" s="16">
        <f>EnemyInfoCasual!F498</f>
        <v>2150</v>
      </c>
      <c r="O22" s="16">
        <f>N22*PlayerInfo!$B$10</f>
        <v>2150</v>
      </c>
      <c r="P22" s="16">
        <f>N22*PlayerInfo!$B$10*1.2*EnemyInfoCasual!H498</f>
        <v>2580</v>
      </c>
      <c r="Q22" s="16">
        <f>N22*PlayerInfo!$B$10*1.2*1.5*EnemyInfoCasual!H498</f>
        <v>3870</v>
      </c>
      <c r="R22" s="16">
        <f t="shared" si="5"/>
        <v>2260.2479150000004</v>
      </c>
      <c r="S22" s="16">
        <f t="shared" si="6"/>
        <v>3679.3077280000007</v>
      </c>
      <c r="T22" s="16">
        <f>EnemyInfoCasual!G498</f>
        <v>300</v>
      </c>
      <c r="U22" s="16">
        <f>T22*PlayerInfo!$B$11</f>
        <v>300</v>
      </c>
      <c r="V22" s="16">
        <f>T22*PlayerInfo!$B$11*1.2*EnemyInfoCasual!H498</f>
        <v>360</v>
      </c>
      <c r="W22" s="16">
        <f>T22*PlayerInfo!$B$11*1.2*1.5*EnemyInfoCasual!H498</f>
        <v>540</v>
      </c>
      <c r="X22" s="16">
        <f t="shared" si="7"/>
        <v>315.38343000000003</v>
      </c>
      <c r="Y22" s="16">
        <f t="shared" si="8"/>
        <v>513.39177600000005</v>
      </c>
    </row>
    <row r="23" spans="1:25">
      <c r="A23" s="4" t="s">
        <v>310</v>
      </c>
      <c r="B23">
        <f>EnemyInfoCasual!E499</f>
        <v>4500</v>
      </c>
      <c r="C23">
        <f>(B23+(IF(EnemyInfoCasual!I499=1,PlayerInfo!$B$5,0)))*(PlayerInfo!$B$1)*(EnemyInfoCasual!L499+1)</f>
        <v>6480</v>
      </c>
      <c r="D23">
        <f>(B23+(IF(EnemyInfoCasual!I499=1,PlayerInfo!$B$5,0))+PlayerInfo!$B$6)*(PlayerInfo!$B$1)*(EnemyInfoCasual!L499+1)*EnemyInfoCasual!H499</f>
        <v>6480</v>
      </c>
      <c r="E23">
        <f>(B23+(IF(EnemyInfoCasual!I499=1,PlayerInfo!$B$5,0))+PlayerInfo!$B$6+PlayerInfo!$B$7)*(PlayerInfo!$B$1)*(EnemyInfoCasual!L499+1)*1.2*EnemyInfoCasual!H499</f>
        <v>7776</v>
      </c>
      <c r="F23" s="13">
        <f t="shared" si="0"/>
        <v>7.6923076923076927E-2</v>
      </c>
      <c r="G23" s="13">
        <f>MIN((($B$4+(IF(EnemyInfoCasual!$C499=1,0.05,0))-($B$4*(IF(EnemyInfoCasual!$C499=1,0.05,0))))*PlayerInfo!$B$3)*EnemyInfoCasual!H499,1)</f>
        <v>0.11900000000000001</v>
      </c>
      <c r="H23" s="13">
        <f>MIN((($B$5+(IF(EnemyInfoCasual!$C499=1,0.005,0))-($B$5*(IF(EnemyInfoCasual!$C499=1,0.005,0))))*PlayerInfo!$B$4)*EnemyInfoCasual!H499,1)</f>
        <v>2.9899999999999999E-2</v>
      </c>
      <c r="I23" s="13">
        <f>MIN((($B$6+(IF(EnemyInfoCasual!$C499=1,0.005,0))-($B$6*(IF(EnemyInfoCasual!$C499=1,0.005,0))))*PlayerInfo!$B$4)*EnemyInfoCasual!H499,1)</f>
        <v>4.9800000000000004E-2</v>
      </c>
      <c r="J23" s="13">
        <f t="shared" si="1"/>
        <v>0.85465809999999998</v>
      </c>
      <c r="K23" s="14">
        <f t="shared" si="2"/>
        <v>0.83712620000000004</v>
      </c>
      <c r="L23" s="16">
        <f t="shared" si="3"/>
        <v>6541.8068880000001</v>
      </c>
      <c r="M23" s="16">
        <f t="shared" si="4"/>
        <v>8557.8253488000009</v>
      </c>
      <c r="N23" s="16">
        <f>EnemyInfoCasual!F499</f>
        <v>2200</v>
      </c>
      <c r="O23" s="16">
        <f>N23*PlayerInfo!$B$10</f>
        <v>2200</v>
      </c>
      <c r="P23" s="16">
        <f>N23*PlayerInfo!$B$10*1.2*EnemyInfoCasual!H499</f>
        <v>2640</v>
      </c>
      <c r="Q23" s="16">
        <f>N23*PlayerInfo!$B$10*1.2*1.5*EnemyInfoCasual!H499</f>
        <v>3960</v>
      </c>
      <c r="R23" s="16">
        <f t="shared" si="5"/>
        <v>2312.8118199999999</v>
      </c>
      <c r="S23" s="16">
        <f t="shared" si="6"/>
        <v>3764.8730240000004</v>
      </c>
      <c r="T23" s="16">
        <f>EnemyInfoCasual!G499</f>
        <v>300</v>
      </c>
      <c r="U23" s="16">
        <f>T23*PlayerInfo!$B$11</f>
        <v>300</v>
      </c>
      <c r="V23" s="16">
        <f>T23*PlayerInfo!$B$11*1.2*EnemyInfoCasual!H499</f>
        <v>360</v>
      </c>
      <c r="W23" s="16">
        <f>T23*PlayerInfo!$B$11*1.2*1.5*EnemyInfoCasual!H499</f>
        <v>540</v>
      </c>
      <c r="X23" s="16">
        <f t="shared" si="7"/>
        <v>315.38343000000003</v>
      </c>
      <c r="Y23" s="16">
        <f t="shared" si="8"/>
        <v>513.39177600000005</v>
      </c>
    </row>
    <row r="24" spans="1:25">
      <c r="A24" s="4" t="s">
        <v>312</v>
      </c>
      <c r="B24">
        <f>EnemyInfoCasual!E500</f>
        <v>4600</v>
      </c>
      <c r="C24">
        <f>(B24+(IF(EnemyInfoCasual!I500=1,PlayerInfo!$B$5,0)))*(PlayerInfo!$B$1)*(EnemyInfoCasual!L500+1)</f>
        <v>6624</v>
      </c>
      <c r="D24">
        <f>(B24+(IF(EnemyInfoCasual!I500=1,PlayerInfo!$B$5,0))+PlayerInfo!$B$6)*(PlayerInfo!$B$1)*(EnemyInfoCasual!L500+1)*EnemyInfoCasual!H500</f>
        <v>6624</v>
      </c>
      <c r="E24">
        <f>(B24+(IF(EnemyInfoCasual!I500=1,PlayerInfo!$B$5,0))+PlayerInfo!$B$6+PlayerInfo!$B$7)*(PlayerInfo!$B$1)*(EnemyInfoCasual!L500+1)*1.2*EnemyInfoCasual!H500</f>
        <v>7948.7999999999993</v>
      </c>
      <c r="F24" s="13">
        <f t="shared" si="0"/>
        <v>7.6923076923076927E-2</v>
      </c>
      <c r="G24" s="13">
        <f>MIN((($B$4+(IF(EnemyInfoCasual!$C500=1,0.05,0))-($B$4*(IF(EnemyInfoCasual!$C500=1,0.05,0))))*PlayerInfo!$B$3)*EnemyInfoCasual!H500,1)</f>
        <v>0.11900000000000001</v>
      </c>
      <c r="H24" s="13">
        <f>MIN((($B$5+(IF(EnemyInfoCasual!$C500=1,0.005,0))-($B$5*(IF(EnemyInfoCasual!$C500=1,0.005,0))))*PlayerInfo!$B$4)*EnemyInfoCasual!H500,1)</f>
        <v>2.9899999999999999E-2</v>
      </c>
      <c r="I24" s="13">
        <f>MIN((($B$6+(IF(EnemyInfoCasual!$C500=1,0.005,0))-($B$6*(IF(EnemyInfoCasual!$C500=1,0.005,0))))*PlayerInfo!$B$4)*EnemyInfoCasual!H500,1)</f>
        <v>4.9800000000000004E-2</v>
      </c>
      <c r="J24" s="13">
        <f t="shared" si="1"/>
        <v>0.85465809999999998</v>
      </c>
      <c r="K24" s="14">
        <f t="shared" si="2"/>
        <v>0.83712620000000004</v>
      </c>
      <c r="L24" s="16">
        <f t="shared" si="3"/>
        <v>6687.1803743999999</v>
      </c>
      <c r="M24" s="16">
        <f t="shared" si="4"/>
        <v>8747.9992454399999</v>
      </c>
      <c r="N24" s="16">
        <f>EnemyInfoCasual!F500</f>
        <v>2250</v>
      </c>
      <c r="O24" s="16">
        <f>N24*PlayerInfo!$B$10</f>
        <v>2250</v>
      </c>
      <c r="P24" s="16">
        <f>N24*PlayerInfo!$B$10*1.2*EnemyInfoCasual!H500</f>
        <v>2700</v>
      </c>
      <c r="Q24" s="16">
        <f>N24*PlayerInfo!$B$10*1.2*1.5*EnemyInfoCasual!H500</f>
        <v>4050</v>
      </c>
      <c r="R24" s="16">
        <f t="shared" si="5"/>
        <v>2365.3757249999999</v>
      </c>
      <c r="S24" s="16">
        <f t="shared" si="6"/>
        <v>3850.4383200000007</v>
      </c>
      <c r="T24" s="16">
        <f>EnemyInfoCasual!G500</f>
        <v>300</v>
      </c>
      <c r="U24" s="16">
        <f>T24*PlayerInfo!$B$11</f>
        <v>300</v>
      </c>
      <c r="V24" s="16">
        <f>T24*PlayerInfo!$B$11*1.2*EnemyInfoCasual!H500</f>
        <v>360</v>
      </c>
      <c r="W24" s="16">
        <f>T24*PlayerInfo!$B$11*1.2*1.5*EnemyInfoCasual!H500</f>
        <v>540</v>
      </c>
      <c r="X24" s="16">
        <f t="shared" si="7"/>
        <v>315.38343000000003</v>
      </c>
      <c r="Y24" s="16">
        <f t="shared" si="8"/>
        <v>513.39177600000005</v>
      </c>
    </row>
    <row r="25" spans="1:25">
      <c r="A25" s="4" t="s">
        <v>315</v>
      </c>
      <c r="B25">
        <f>EnemyInfoCasual!E501</f>
        <v>4700</v>
      </c>
      <c r="C25">
        <f>(B25+(IF(EnemyInfoCasual!I501=1,PlayerInfo!$B$5,0)))*(PlayerInfo!$B$1)*(EnemyInfoCasual!L501+1)</f>
        <v>6768</v>
      </c>
      <c r="D25">
        <f>(B25+(IF(EnemyInfoCasual!I501=1,PlayerInfo!$B$5,0))+PlayerInfo!$B$6)*(PlayerInfo!$B$1)*(EnemyInfoCasual!L501+1)*EnemyInfoCasual!H501</f>
        <v>6768</v>
      </c>
      <c r="E25">
        <f>(B25+(IF(EnemyInfoCasual!I501=1,PlayerInfo!$B$5,0))+PlayerInfo!$B$6+PlayerInfo!$B$7)*(PlayerInfo!$B$1)*(EnemyInfoCasual!L501+1)*1.2*EnemyInfoCasual!H501</f>
        <v>8121.5999999999995</v>
      </c>
      <c r="F25" s="13">
        <f t="shared" si="0"/>
        <v>7.6923076923076927E-2</v>
      </c>
      <c r="G25" s="13">
        <f>MIN((($B$4+(IF(EnemyInfoCasual!$C501=1,0.05,0))-($B$4*(IF(EnemyInfoCasual!$C501=1,0.05,0))))*PlayerInfo!$B$3)*EnemyInfoCasual!H501,1)</f>
        <v>0.11900000000000001</v>
      </c>
      <c r="H25" s="13">
        <f>MIN((($B$5+(IF(EnemyInfoCasual!$C501=1,0.005,0))-($B$5*(IF(EnemyInfoCasual!$C501=1,0.005,0))))*PlayerInfo!$B$4)*EnemyInfoCasual!H501,1)</f>
        <v>2.9899999999999999E-2</v>
      </c>
      <c r="I25" s="13">
        <f>MIN((($B$6+(IF(EnemyInfoCasual!$C501=1,0.005,0))-($B$6*(IF(EnemyInfoCasual!$C501=1,0.005,0))))*PlayerInfo!$B$4)*EnemyInfoCasual!H501,1)</f>
        <v>4.9800000000000004E-2</v>
      </c>
      <c r="J25" s="13">
        <f t="shared" si="1"/>
        <v>0.85465809999999998</v>
      </c>
      <c r="K25" s="14">
        <f t="shared" si="2"/>
        <v>0.83712620000000004</v>
      </c>
      <c r="L25" s="16">
        <f t="shared" si="3"/>
        <v>6832.5538607999997</v>
      </c>
      <c r="M25" s="16">
        <f t="shared" si="4"/>
        <v>8938.1731420800006</v>
      </c>
      <c r="N25" s="16">
        <f>EnemyInfoCasual!F501</f>
        <v>2300</v>
      </c>
      <c r="O25" s="16">
        <f>N25*PlayerInfo!$B$10</f>
        <v>2300</v>
      </c>
      <c r="P25" s="16">
        <f>N25*PlayerInfo!$B$10*1.2*EnemyInfoCasual!H501</f>
        <v>2760</v>
      </c>
      <c r="Q25" s="16">
        <f>N25*PlayerInfo!$B$10*1.2*1.5*EnemyInfoCasual!H501</f>
        <v>4140</v>
      </c>
      <c r="R25" s="16">
        <f t="shared" si="5"/>
        <v>2417.9396299999999</v>
      </c>
      <c r="S25" s="16">
        <f t="shared" si="6"/>
        <v>3936.0036160000004</v>
      </c>
      <c r="T25" s="16">
        <f>EnemyInfoCasual!G501</f>
        <v>300</v>
      </c>
      <c r="U25" s="16">
        <f>T25*PlayerInfo!$B$11</f>
        <v>300</v>
      </c>
      <c r="V25" s="16">
        <f>T25*PlayerInfo!$B$11*1.2*EnemyInfoCasual!H501</f>
        <v>360</v>
      </c>
      <c r="W25" s="16">
        <f>T25*PlayerInfo!$B$11*1.2*1.5*EnemyInfoCasual!H501</f>
        <v>540</v>
      </c>
      <c r="X25" s="16">
        <f t="shared" si="7"/>
        <v>315.38343000000003</v>
      </c>
      <c r="Y25" s="16">
        <f t="shared" si="8"/>
        <v>513.39177600000005</v>
      </c>
    </row>
    <row r="26" spans="1:25">
      <c r="F26" s="13"/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6"/>
    </row>
    <row r="27" spans="1:25"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</row>
    <row r="28" spans="1:25">
      <c r="A28" t="s">
        <v>686</v>
      </c>
      <c r="B28" t="s">
        <v>10</v>
      </c>
      <c r="C28" t="s">
        <v>671</v>
      </c>
      <c r="D28" t="s">
        <v>672</v>
      </c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</row>
    <row r="29" spans="1:25">
      <c r="A29" t="s">
        <v>598</v>
      </c>
      <c r="B29" s="17">
        <f>SUMPRODUCT(F$13:F25,L$13:L25)</f>
        <v>5960.3129424000008</v>
      </c>
      <c r="C29" s="17">
        <f>SUMPRODUCT($F$13:$F25,R$13:R25)</f>
        <v>2102.5562</v>
      </c>
      <c r="D29" s="17">
        <f>SUMPRODUCT($F$13:$F25,X$13:X25)</f>
        <v>315.38343000000015</v>
      </c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</row>
    <row r="30" spans="1:25">
      <c r="A30" t="s">
        <v>599</v>
      </c>
      <c r="B30" s="17">
        <f>B29*1.25</f>
        <v>7450.3911780000008</v>
      </c>
      <c r="C30" s="17">
        <f>C29*1.25</f>
        <v>2628.1952499999998</v>
      </c>
      <c r="D30" s="17">
        <f>D29*1.5</f>
        <v>473.07514500000025</v>
      </c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</row>
    <row r="31" spans="1:25">
      <c r="A31" t="s">
        <v>600</v>
      </c>
      <c r="B31" s="17">
        <f>SUMPRODUCT(F$13:F25,M$13:M25)</f>
        <v>7797.1297622400016</v>
      </c>
      <c r="C31" s="17">
        <f>SUMPRODUCT($F$13:$F25,S$13:S25)</f>
        <v>3422.6118400000009</v>
      </c>
      <c r="D31" s="17">
        <f>SUMPRODUCT($F$13:$F25,Y$13:Y25)</f>
        <v>513.39177599999994</v>
      </c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</row>
    <row r="32" spans="1:25">
      <c r="A32" s="12" t="s">
        <v>601</v>
      </c>
      <c r="B32" s="17">
        <f>B31*1.25</f>
        <v>9746.412202800002</v>
      </c>
      <c r="C32" s="17">
        <f>C31*1.25</f>
        <v>4278.2648000000008</v>
      </c>
      <c r="D32" s="17">
        <f>D31*1.5</f>
        <v>770.0876639999999</v>
      </c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</row>
    <row r="33" spans="1:25">
      <c r="A33" s="12"/>
      <c r="B33" s="17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</row>
    <row r="34" spans="1:25">
      <c r="A34" s="12" t="s">
        <v>687</v>
      </c>
      <c r="B34" s="17" t="s">
        <v>10</v>
      </c>
      <c r="C34" t="s">
        <v>671</v>
      </c>
      <c r="D34" t="s">
        <v>672</v>
      </c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</row>
    <row r="35" spans="1:25">
      <c r="A35" t="s">
        <v>598</v>
      </c>
      <c r="B35" s="17">
        <f>B29*$C$9</f>
        <v>2860950.2123520002</v>
      </c>
      <c r="C35" s="17">
        <f t="shared" ref="C35:D38" si="9">C29*$C$9</f>
        <v>1009226.976</v>
      </c>
      <c r="D35" s="17">
        <f t="shared" si="9"/>
        <v>151384.04640000008</v>
      </c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</row>
    <row r="36" spans="1:25">
      <c r="A36" t="s">
        <v>599</v>
      </c>
      <c r="B36" s="17">
        <f>B30*$C$9</f>
        <v>3576187.7654400002</v>
      </c>
      <c r="C36" s="17">
        <f t="shared" si="9"/>
        <v>1261533.72</v>
      </c>
      <c r="D36" s="17">
        <f t="shared" si="9"/>
        <v>227076.0696000001</v>
      </c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</row>
    <row r="37" spans="1:25">
      <c r="A37" t="s">
        <v>600</v>
      </c>
      <c r="B37" s="17">
        <f>B31*$C$10</f>
        <v>5988195.6574003212</v>
      </c>
      <c r="C37" s="17">
        <f t="shared" si="9"/>
        <v>1642853.6832000006</v>
      </c>
      <c r="D37" s="17">
        <f t="shared" si="9"/>
        <v>246428.05247999995</v>
      </c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</row>
    <row r="38" spans="1:25">
      <c r="A38" s="12" t="s">
        <v>601</v>
      </c>
      <c r="B38" s="17">
        <f>B32*$C$10</f>
        <v>7485244.5717504015</v>
      </c>
      <c r="C38" s="17">
        <f t="shared" si="9"/>
        <v>2053567.1040000003</v>
      </c>
      <c r="D38" s="17">
        <f t="shared" si="9"/>
        <v>369642.07871999993</v>
      </c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</row>
    <row r="39" spans="1:25">
      <c r="A39" s="12"/>
    </row>
    <row r="40" spans="1:25">
      <c r="A40" s="4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6"/>
  <sheetViews>
    <sheetView workbookViewId="0">
      <selection activeCell="S3" sqref="S3"/>
    </sheetView>
  </sheetViews>
  <sheetFormatPr baseColWidth="10" defaultColWidth="2.5" defaultRowHeight="15" x14ac:dyDescent="0"/>
  <cols>
    <col min="1" max="1" width="2.5" style="16" customWidth="1"/>
    <col min="2" max="23" width="2.5" style="16"/>
    <col min="24" max="24" width="2.5" style="16" customWidth="1"/>
    <col min="25" max="26" width="2.5" style="16"/>
    <col min="27" max="27" width="2.5" style="16" customWidth="1"/>
    <col min="28" max="16384" width="2.5" style="16"/>
  </cols>
  <sheetData>
    <row r="1" spans="1:24">
      <c r="A1" s="71" t="s">
        <v>0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  <c r="Q1" s="71"/>
      <c r="R1" s="71"/>
      <c r="S1" s="71"/>
      <c r="T1" s="71"/>
      <c r="U1" s="71"/>
      <c r="V1" s="71"/>
      <c r="W1" s="71"/>
      <c r="X1" s="71"/>
    </row>
    <row r="2" spans="1:24">
      <c r="A2" s="35">
        <v>5</v>
      </c>
      <c r="B2" s="35">
        <v>4</v>
      </c>
      <c r="C2" s="35">
        <v>4</v>
      </c>
      <c r="D2" s="35">
        <v>4</v>
      </c>
      <c r="E2" s="35">
        <v>5</v>
      </c>
      <c r="F2" s="35">
        <v>4</v>
      </c>
      <c r="G2" s="35">
        <v>4</v>
      </c>
      <c r="H2" s="35">
        <v>4</v>
      </c>
      <c r="I2" s="35">
        <v>4</v>
      </c>
      <c r="J2" s="35">
        <v>4</v>
      </c>
      <c r="K2" s="35">
        <v>4</v>
      </c>
      <c r="L2" s="35">
        <v>4</v>
      </c>
      <c r="M2" s="35">
        <v>4</v>
      </c>
      <c r="N2" s="35">
        <v>4</v>
      </c>
      <c r="O2" s="35">
        <v>4</v>
      </c>
      <c r="P2" s="35">
        <v>4</v>
      </c>
      <c r="Q2" s="35">
        <v>4</v>
      </c>
      <c r="R2" s="35">
        <v>4</v>
      </c>
      <c r="S2" s="35">
        <v>4</v>
      </c>
      <c r="T2" s="35">
        <v>4</v>
      </c>
      <c r="U2" s="35">
        <v>4</v>
      </c>
      <c r="V2" s="35">
        <v>4</v>
      </c>
      <c r="W2" s="35">
        <v>4</v>
      </c>
      <c r="X2" s="35">
        <v>4</v>
      </c>
    </row>
    <row r="3" spans="1:24">
      <c r="A3" s="35">
        <v>4</v>
      </c>
      <c r="B3" s="35">
        <v>4</v>
      </c>
      <c r="C3" s="35">
        <v>4</v>
      </c>
      <c r="D3" s="35">
        <v>4</v>
      </c>
      <c r="E3" s="35">
        <v>4</v>
      </c>
      <c r="F3" s="35">
        <v>4</v>
      </c>
      <c r="G3" s="35">
        <v>4</v>
      </c>
      <c r="H3" s="35">
        <v>4</v>
      </c>
      <c r="I3" s="35">
        <v>4</v>
      </c>
      <c r="J3" s="35">
        <v>4</v>
      </c>
      <c r="K3" s="35">
        <v>4</v>
      </c>
      <c r="L3" s="35">
        <v>4</v>
      </c>
      <c r="M3" s="35">
        <v>4</v>
      </c>
      <c r="N3" s="35">
        <v>4</v>
      </c>
      <c r="O3" s="35">
        <v>4</v>
      </c>
      <c r="P3" s="35">
        <v>4</v>
      </c>
      <c r="Q3" s="35">
        <v>4</v>
      </c>
      <c r="R3" s="35">
        <v>4</v>
      </c>
      <c r="S3" s="35">
        <v>4</v>
      </c>
      <c r="T3" s="35">
        <v>4</v>
      </c>
      <c r="U3" s="35">
        <v>4</v>
      </c>
      <c r="V3" s="35">
        <v>4</v>
      </c>
      <c r="W3" s="35">
        <v>4</v>
      </c>
      <c r="X3" s="35">
        <v>4</v>
      </c>
    </row>
    <row r="4" spans="1:24">
      <c r="A4" s="35">
        <v>4</v>
      </c>
      <c r="B4" s="35">
        <v>4</v>
      </c>
      <c r="C4" s="35">
        <v>4</v>
      </c>
      <c r="D4" s="35">
        <v>4</v>
      </c>
      <c r="E4" s="35">
        <v>4</v>
      </c>
      <c r="F4" s="35">
        <v>4</v>
      </c>
      <c r="G4" s="35">
        <v>4</v>
      </c>
      <c r="H4" s="35">
        <v>4</v>
      </c>
      <c r="I4" s="35">
        <v>4</v>
      </c>
      <c r="J4" s="35">
        <v>4</v>
      </c>
      <c r="K4" s="35">
        <v>4</v>
      </c>
      <c r="L4" s="35">
        <v>4</v>
      </c>
      <c r="M4" s="35">
        <v>4</v>
      </c>
      <c r="N4" s="35">
        <v>4</v>
      </c>
      <c r="O4" s="35">
        <v>4</v>
      </c>
      <c r="P4" s="35">
        <v>4</v>
      </c>
      <c r="Q4" s="35">
        <v>4</v>
      </c>
      <c r="R4" s="35">
        <v>4</v>
      </c>
      <c r="S4" s="35">
        <v>4</v>
      </c>
      <c r="T4" s="35">
        <v>4</v>
      </c>
      <c r="U4" s="35">
        <v>4</v>
      </c>
      <c r="V4" s="35">
        <v>4</v>
      </c>
      <c r="W4" s="35">
        <v>4</v>
      </c>
      <c r="X4" s="35">
        <v>4</v>
      </c>
    </row>
    <row r="5" spans="1:24">
      <c r="A5" s="35">
        <v>4</v>
      </c>
      <c r="B5" s="35">
        <v>4</v>
      </c>
      <c r="C5" s="35">
        <v>4</v>
      </c>
      <c r="D5" s="35">
        <v>4</v>
      </c>
      <c r="E5" s="35">
        <v>4</v>
      </c>
      <c r="F5" s="35">
        <v>4</v>
      </c>
      <c r="G5" s="35">
        <v>4</v>
      </c>
      <c r="H5" s="35">
        <v>4</v>
      </c>
      <c r="I5" s="35">
        <v>4</v>
      </c>
      <c r="J5" s="35">
        <v>4</v>
      </c>
      <c r="K5" s="35">
        <v>5</v>
      </c>
      <c r="L5" s="35">
        <v>5</v>
      </c>
      <c r="M5" s="35">
        <v>5</v>
      </c>
      <c r="N5" s="35">
        <v>5</v>
      </c>
      <c r="O5" s="35">
        <v>5</v>
      </c>
      <c r="P5" s="35">
        <v>5</v>
      </c>
      <c r="Q5" s="35">
        <v>5</v>
      </c>
      <c r="R5" s="35">
        <v>5</v>
      </c>
      <c r="S5" s="35">
        <v>5</v>
      </c>
      <c r="T5" s="35">
        <v>5</v>
      </c>
      <c r="U5" s="35">
        <v>5</v>
      </c>
      <c r="V5" s="35">
        <v>5</v>
      </c>
      <c r="W5" s="35">
        <v>5</v>
      </c>
      <c r="X5" s="35">
        <v>5</v>
      </c>
    </row>
    <row r="6" spans="1:24">
      <c r="A6" s="35">
        <v>5</v>
      </c>
      <c r="B6" s="35">
        <v>5</v>
      </c>
      <c r="C6" s="35">
        <v>5</v>
      </c>
      <c r="D6" s="35">
        <v>4</v>
      </c>
      <c r="E6" s="35">
        <v>4</v>
      </c>
      <c r="F6" s="35">
        <v>4</v>
      </c>
      <c r="G6" s="35">
        <v>4</v>
      </c>
      <c r="H6" s="35">
        <v>4</v>
      </c>
      <c r="I6" s="35">
        <v>4</v>
      </c>
      <c r="J6" s="35">
        <v>4</v>
      </c>
      <c r="K6" s="35">
        <v>4</v>
      </c>
      <c r="L6" s="35">
        <v>4</v>
      </c>
      <c r="M6" s="35">
        <v>4</v>
      </c>
      <c r="N6" s="35">
        <v>4</v>
      </c>
      <c r="O6" s="35">
        <v>4</v>
      </c>
      <c r="P6" s="35">
        <v>4</v>
      </c>
      <c r="Q6" s="35">
        <v>4</v>
      </c>
      <c r="R6" s="35">
        <v>4</v>
      </c>
      <c r="S6" s="35">
        <v>4</v>
      </c>
      <c r="T6" s="35">
        <v>4</v>
      </c>
      <c r="U6" s="35">
        <v>4</v>
      </c>
      <c r="V6" s="35">
        <v>4</v>
      </c>
      <c r="W6" s="35">
        <v>4</v>
      </c>
      <c r="X6" s="35">
        <v>4</v>
      </c>
    </row>
    <row r="7" spans="1:24">
      <c r="A7" s="36"/>
      <c r="B7" s="36"/>
      <c r="C7" s="36"/>
      <c r="D7" s="36"/>
      <c r="E7" s="36"/>
      <c r="F7" s="36"/>
      <c r="G7" s="36"/>
      <c r="H7" s="36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  <c r="U7" s="36"/>
      <c r="V7" s="36"/>
      <c r="W7" s="36"/>
      <c r="X7" s="36"/>
    </row>
    <row r="8" spans="1:24">
      <c r="A8" s="71" t="s">
        <v>1</v>
      </c>
      <c r="B8" s="71"/>
      <c r="C8" s="71"/>
      <c r="D8" s="71"/>
      <c r="E8" s="71"/>
      <c r="F8" s="71"/>
      <c r="G8" s="71"/>
      <c r="H8" s="71"/>
      <c r="I8" s="71"/>
      <c r="J8" s="71"/>
      <c r="K8" s="71"/>
      <c r="L8" s="71"/>
      <c r="M8" s="71"/>
      <c r="N8" s="71"/>
      <c r="O8" s="71"/>
      <c r="P8" s="71"/>
      <c r="Q8" s="71"/>
      <c r="R8" s="71"/>
      <c r="S8" s="71"/>
      <c r="T8" s="71"/>
      <c r="U8" s="71"/>
      <c r="V8" s="71"/>
      <c r="W8" s="71"/>
      <c r="X8" s="71"/>
    </row>
    <row r="9" spans="1:24">
      <c r="A9" s="35">
        <v>4</v>
      </c>
      <c r="B9" s="35">
        <v>4</v>
      </c>
      <c r="C9" s="35">
        <v>4</v>
      </c>
      <c r="D9" s="35">
        <v>4</v>
      </c>
      <c r="E9" s="35">
        <v>5</v>
      </c>
      <c r="F9" s="35">
        <v>5</v>
      </c>
      <c r="G9" s="35">
        <v>5</v>
      </c>
      <c r="H9" s="35">
        <v>5</v>
      </c>
      <c r="I9" s="35">
        <v>5</v>
      </c>
      <c r="J9" s="35">
        <v>5</v>
      </c>
      <c r="K9" s="35">
        <v>5</v>
      </c>
      <c r="L9" s="35">
        <v>5</v>
      </c>
      <c r="M9" s="35">
        <v>5</v>
      </c>
      <c r="N9" s="35">
        <v>5</v>
      </c>
      <c r="O9" s="35">
        <v>5</v>
      </c>
      <c r="P9" s="35">
        <v>5</v>
      </c>
      <c r="Q9" s="35">
        <v>5</v>
      </c>
      <c r="R9" s="35">
        <v>5</v>
      </c>
      <c r="S9" s="35">
        <v>5</v>
      </c>
      <c r="T9" s="35">
        <v>5</v>
      </c>
      <c r="U9" s="35">
        <v>5</v>
      </c>
      <c r="V9" s="35">
        <v>5</v>
      </c>
      <c r="W9" s="35">
        <v>5</v>
      </c>
      <c r="X9" s="35">
        <v>5</v>
      </c>
    </row>
    <row r="10" spans="1:24">
      <c r="A10" s="35">
        <v>5</v>
      </c>
      <c r="B10" s="35">
        <v>5</v>
      </c>
      <c r="C10" s="35">
        <v>5</v>
      </c>
      <c r="D10" s="35">
        <v>5</v>
      </c>
      <c r="E10" s="35">
        <v>5</v>
      </c>
      <c r="F10" s="35">
        <v>5</v>
      </c>
      <c r="G10" s="35">
        <v>5</v>
      </c>
      <c r="H10" s="35">
        <v>5</v>
      </c>
      <c r="I10" s="35">
        <v>5</v>
      </c>
      <c r="J10" s="35">
        <v>5</v>
      </c>
      <c r="K10" s="35">
        <v>5</v>
      </c>
      <c r="L10" s="35">
        <v>5</v>
      </c>
      <c r="M10" s="35">
        <v>5</v>
      </c>
      <c r="N10" s="35">
        <v>5</v>
      </c>
      <c r="O10" s="35">
        <v>5</v>
      </c>
      <c r="P10" s="35">
        <v>4</v>
      </c>
      <c r="Q10" s="35">
        <v>4</v>
      </c>
      <c r="R10" s="35">
        <v>4</v>
      </c>
      <c r="S10" s="35">
        <v>4</v>
      </c>
      <c r="T10" s="35">
        <v>4</v>
      </c>
      <c r="U10" s="35">
        <v>4</v>
      </c>
      <c r="V10" s="35">
        <v>4</v>
      </c>
      <c r="W10" s="35">
        <v>4</v>
      </c>
      <c r="X10" s="35">
        <v>4</v>
      </c>
    </row>
    <row r="11" spans="1:24">
      <c r="A11" s="35">
        <v>4</v>
      </c>
      <c r="B11" s="35">
        <v>4</v>
      </c>
      <c r="C11" s="35">
        <v>4</v>
      </c>
      <c r="D11" s="35">
        <v>4</v>
      </c>
      <c r="E11" s="35">
        <v>4</v>
      </c>
      <c r="F11" s="35">
        <v>4</v>
      </c>
      <c r="G11" s="35">
        <v>4</v>
      </c>
      <c r="H11" s="35">
        <v>4</v>
      </c>
      <c r="I11" s="35">
        <v>4</v>
      </c>
      <c r="J11" s="35">
        <v>6</v>
      </c>
      <c r="K11" s="35">
        <v>6</v>
      </c>
      <c r="L11" s="35">
        <v>6</v>
      </c>
      <c r="M11" s="35">
        <v>6</v>
      </c>
      <c r="N11" s="35">
        <v>6</v>
      </c>
      <c r="O11" s="35">
        <v>4</v>
      </c>
      <c r="P11" s="35">
        <v>4</v>
      </c>
      <c r="Q11" s="35">
        <v>4</v>
      </c>
      <c r="R11" s="35">
        <v>4</v>
      </c>
      <c r="S11" s="35">
        <v>4</v>
      </c>
      <c r="T11" s="35">
        <v>4</v>
      </c>
      <c r="U11" s="35">
        <v>4</v>
      </c>
      <c r="V11" s="35">
        <v>4</v>
      </c>
      <c r="W11" s="35">
        <v>4</v>
      </c>
      <c r="X11" s="35">
        <v>4</v>
      </c>
    </row>
    <row r="12" spans="1:24">
      <c r="A12" s="35">
        <v>4</v>
      </c>
      <c r="B12" s="35">
        <v>4</v>
      </c>
      <c r="C12" s="35">
        <v>4</v>
      </c>
      <c r="D12" s="35">
        <v>4</v>
      </c>
      <c r="E12" s="35">
        <v>4</v>
      </c>
      <c r="F12" s="35">
        <v>4</v>
      </c>
      <c r="G12" s="35">
        <v>4</v>
      </c>
      <c r="H12" s="35">
        <v>4</v>
      </c>
      <c r="I12" s="35">
        <v>4</v>
      </c>
      <c r="J12" s="35">
        <v>4</v>
      </c>
      <c r="K12" s="35">
        <v>4</v>
      </c>
      <c r="L12" s="35">
        <v>4</v>
      </c>
      <c r="M12" s="35">
        <v>4</v>
      </c>
      <c r="N12" s="35">
        <v>4</v>
      </c>
      <c r="O12" s="35">
        <v>4</v>
      </c>
      <c r="P12" s="35">
        <v>4</v>
      </c>
      <c r="Q12" s="35">
        <v>4</v>
      </c>
      <c r="R12" s="35">
        <v>4</v>
      </c>
      <c r="S12" s="35">
        <v>4</v>
      </c>
      <c r="T12" s="35">
        <v>4</v>
      </c>
      <c r="U12" s="35">
        <v>4</v>
      </c>
      <c r="V12" s="35">
        <v>4</v>
      </c>
      <c r="W12" s="35">
        <v>4</v>
      </c>
      <c r="X12" s="35">
        <v>4</v>
      </c>
    </row>
    <row r="13" spans="1:24">
      <c r="A13" s="35">
        <v>4</v>
      </c>
      <c r="B13" s="35">
        <v>4</v>
      </c>
      <c r="C13" s="35">
        <v>4</v>
      </c>
      <c r="D13" s="35">
        <v>4</v>
      </c>
      <c r="E13" s="35">
        <v>4</v>
      </c>
      <c r="F13" s="35">
        <v>3</v>
      </c>
      <c r="G13" s="35">
        <v>3</v>
      </c>
      <c r="H13" s="35">
        <v>3</v>
      </c>
      <c r="I13" s="35">
        <v>3</v>
      </c>
      <c r="J13" s="35">
        <v>3</v>
      </c>
      <c r="K13" s="35">
        <v>3</v>
      </c>
      <c r="L13" s="35">
        <v>3</v>
      </c>
      <c r="M13" s="35">
        <v>3</v>
      </c>
      <c r="N13" s="35">
        <v>3</v>
      </c>
      <c r="O13" s="35">
        <v>3</v>
      </c>
      <c r="P13" s="35">
        <v>3</v>
      </c>
      <c r="Q13" s="35">
        <v>3</v>
      </c>
      <c r="R13" s="35">
        <v>3</v>
      </c>
      <c r="S13" s="35">
        <v>3</v>
      </c>
      <c r="T13" s="35">
        <v>3</v>
      </c>
      <c r="U13" s="35">
        <v>3</v>
      </c>
      <c r="V13" s="35">
        <v>3</v>
      </c>
      <c r="W13" s="35">
        <v>3</v>
      </c>
      <c r="X13" s="35">
        <v>6</v>
      </c>
    </row>
    <row r="14" spans="1:24">
      <c r="A14" s="36"/>
      <c r="B14" s="36"/>
      <c r="C14" s="36"/>
      <c r="D14" s="36"/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</row>
    <row r="15" spans="1:24">
      <c r="A15" s="71" t="s">
        <v>2</v>
      </c>
      <c r="B15" s="71"/>
      <c r="C15" s="71"/>
      <c r="D15" s="71"/>
      <c r="E15" s="71"/>
      <c r="F15" s="71"/>
      <c r="G15" s="71"/>
      <c r="H15" s="71"/>
      <c r="I15" s="71"/>
      <c r="J15" s="71"/>
      <c r="K15" s="71"/>
      <c r="L15" s="71"/>
      <c r="M15" s="71"/>
      <c r="N15" s="71"/>
      <c r="O15" s="71"/>
      <c r="P15" s="71"/>
      <c r="Q15" s="71"/>
      <c r="R15" s="71"/>
      <c r="S15" s="71"/>
      <c r="T15" s="71"/>
      <c r="U15" s="71"/>
      <c r="V15" s="71"/>
      <c r="W15" s="71"/>
      <c r="X15" s="71"/>
    </row>
    <row r="16" spans="1:24">
      <c r="A16" s="35">
        <v>6</v>
      </c>
      <c r="B16" s="35">
        <v>5</v>
      </c>
      <c r="C16" s="35">
        <v>5</v>
      </c>
      <c r="D16" s="35">
        <v>5</v>
      </c>
      <c r="E16" s="35">
        <v>5</v>
      </c>
      <c r="F16" s="35">
        <v>5</v>
      </c>
      <c r="G16" s="35">
        <v>5</v>
      </c>
      <c r="H16" s="35">
        <v>5</v>
      </c>
      <c r="I16" s="35">
        <v>5</v>
      </c>
      <c r="J16" s="35">
        <v>5</v>
      </c>
      <c r="K16" s="35">
        <v>5</v>
      </c>
      <c r="L16" s="35">
        <v>5</v>
      </c>
      <c r="M16" s="35">
        <v>5</v>
      </c>
      <c r="N16" s="35">
        <v>5</v>
      </c>
      <c r="O16" s="35">
        <v>5</v>
      </c>
      <c r="P16" s="35">
        <v>5</v>
      </c>
      <c r="Q16" s="35">
        <v>5</v>
      </c>
      <c r="R16" s="35">
        <v>5</v>
      </c>
      <c r="S16" s="35">
        <v>5</v>
      </c>
      <c r="T16" s="35">
        <v>5</v>
      </c>
      <c r="U16" s="35">
        <v>5</v>
      </c>
      <c r="V16" s="35">
        <v>5</v>
      </c>
      <c r="W16" s="35">
        <v>5</v>
      </c>
      <c r="X16" s="35">
        <v>5</v>
      </c>
    </row>
    <row r="17" spans="1:24">
      <c r="A17" s="35">
        <v>5</v>
      </c>
      <c r="B17" s="35">
        <v>5</v>
      </c>
      <c r="C17" s="35">
        <v>5</v>
      </c>
      <c r="D17" s="35">
        <v>5</v>
      </c>
      <c r="E17" s="35">
        <v>5</v>
      </c>
      <c r="F17" s="35">
        <v>5</v>
      </c>
      <c r="G17" s="35">
        <v>5</v>
      </c>
      <c r="H17" s="35">
        <v>5</v>
      </c>
      <c r="I17" s="35">
        <v>4</v>
      </c>
      <c r="J17" s="35">
        <v>4</v>
      </c>
      <c r="K17" s="35">
        <v>3</v>
      </c>
      <c r="L17" s="35">
        <v>4</v>
      </c>
      <c r="M17" s="35">
        <v>4</v>
      </c>
      <c r="N17" s="35">
        <v>4</v>
      </c>
      <c r="O17" s="35">
        <v>4</v>
      </c>
      <c r="P17" s="35">
        <v>4</v>
      </c>
      <c r="Q17" s="35">
        <v>4</v>
      </c>
      <c r="R17" s="35">
        <v>4</v>
      </c>
      <c r="S17" s="35">
        <v>4</v>
      </c>
      <c r="T17" s="35">
        <v>4</v>
      </c>
      <c r="U17" s="35">
        <v>4</v>
      </c>
      <c r="V17" s="35">
        <v>4</v>
      </c>
      <c r="W17" s="35">
        <v>4</v>
      </c>
      <c r="X17" s="35">
        <v>4</v>
      </c>
    </row>
    <row r="18" spans="1:24">
      <c r="A18" s="35">
        <v>4</v>
      </c>
      <c r="B18" s="35">
        <v>4</v>
      </c>
      <c r="C18" s="35">
        <v>4</v>
      </c>
      <c r="D18" s="35">
        <v>4</v>
      </c>
      <c r="E18" s="35">
        <v>4</v>
      </c>
      <c r="F18" s="35">
        <v>4</v>
      </c>
      <c r="G18" s="35">
        <v>4</v>
      </c>
      <c r="H18" s="35">
        <v>5</v>
      </c>
      <c r="I18" s="35">
        <v>5</v>
      </c>
      <c r="J18" s="35">
        <v>5</v>
      </c>
      <c r="K18" s="35">
        <v>5</v>
      </c>
      <c r="L18" s="35">
        <v>5</v>
      </c>
      <c r="M18" s="35">
        <v>4</v>
      </c>
      <c r="N18" s="35">
        <v>4</v>
      </c>
      <c r="O18" s="35">
        <v>4</v>
      </c>
      <c r="P18" s="35">
        <v>4</v>
      </c>
      <c r="Q18" s="35">
        <v>4</v>
      </c>
      <c r="R18" s="35">
        <v>3</v>
      </c>
      <c r="S18" s="35">
        <v>3</v>
      </c>
      <c r="T18" s="35">
        <v>3</v>
      </c>
      <c r="U18" s="35">
        <v>3</v>
      </c>
      <c r="V18" s="35">
        <v>2</v>
      </c>
      <c r="W18" s="35">
        <v>2</v>
      </c>
      <c r="X18" s="35">
        <v>2</v>
      </c>
    </row>
    <row r="19" spans="1:24">
      <c r="A19" s="35">
        <v>3</v>
      </c>
      <c r="B19" s="35">
        <v>3</v>
      </c>
      <c r="C19" s="35">
        <v>3</v>
      </c>
      <c r="D19" s="35">
        <v>4</v>
      </c>
      <c r="E19" s="35">
        <v>3</v>
      </c>
      <c r="F19" s="35">
        <v>3</v>
      </c>
      <c r="G19" s="35">
        <v>3</v>
      </c>
      <c r="H19" s="35">
        <v>3</v>
      </c>
      <c r="I19" s="35">
        <v>3</v>
      </c>
      <c r="J19" s="35">
        <v>5</v>
      </c>
      <c r="K19" s="35">
        <v>3</v>
      </c>
      <c r="L19" s="35">
        <v>5</v>
      </c>
      <c r="M19" s="35">
        <v>5</v>
      </c>
      <c r="N19" s="35">
        <v>5</v>
      </c>
      <c r="O19" s="35">
        <v>5</v>
      </c>
      <c r="P19" s="35">
        <v>5</v>
      </c>
      <c r="Q19" s="35">
        <v>5</v>
      </c>
      <c r="R19" s="35">
        <v>5</v>
      </c>
      <c r="S19" s="35">
        <v>2</v>
      </c>
      <c r="T19" s="35">
        <v>4</v>
      </c>
      <c r="U19" s="35">
        <v>3</v>
      </c>
      <c r="V19" s="35">
        <v>3</v>
      </c>
      <c r="W19" s="35">
        <v>3</v>
      </c>
      <c r="X19" s="35">
        <v>3</v>
      </c>
    </row>
    <row r="20" spans="1:24">
      <c r="A20" s="35">
        <v>3</v>
      </c>
      <c r="B20" s="35">
        <v>3</v>
      </c>
      <c r="C20" s="35">
        <v>3</v>
      </c>
      <c r="D20" s="35">
        <v>3</v>
      </c>
      <c r="E20" s="35">
        <v>3</v>
      </c>
      <c r="F20" s="35">
        <v>3</v>
      </c>
      <c r="G20" s="35">
        <v>3</v>
      </c>
      <c r="H20" s="35">
        <v>3</v>
      </c>
      <c r="I20" s="35">
        <v>3</v>
      </c>
      <c r="J20" s="35">
        <v>3</v>
      </c>
      <c r="K20" s="35">
        <v>3</v>
      </c>
      <c r="L20" s="35">
        <v>3</v>
      </c>
      <c r="M20" s="35">
        <v>3</v>
      </c>
      <c r="N20" s="35">
        <v>3</v>
      </c>
      <c r="O20" s="35">
        <v>5</v>
      </c>
      <c r="P20" s="35">
        <v>5</v>
      </c>
      <c r="Q20" s="35">
        <v>5</v>
      </c>
      <c r="R20" s="35">
        <v>5</v>
      </c>
      <c r="S20" s="35">
        <v>6</v>
      </c>
      <c r="T20" s="35">
        <v>5</v>
      </c>
      <c r="U20" s="35">
        <v>6</v>
      </c>
      <c r="V20" s="35">
        <v>6</v>
      </c>
      <c r="W20" s="35">
        <v>6</v>
      </c>
      <c r="X20" s="35">
        <v>6</v>
      </c>
    </row>
    <row r="21" spans="1:24">
      <c r="A21" s="36"/>
      <c r="B21" s="36"/>
      <c r="C21" s="36"/>
      <c r="D21" s="36"/>
      <c r="E21" s="36"/>
      <c r="F21" s="36"/>
      <c r="G21" s="36"/>
      <c r="H21" s="36"/>
      <c r="I21" s="36"/>
      <c r="J21" s="36"/>
      <c r="K21" s="36"/>
      <c r="L21" s="36"/>
      <c r="M21" s="36"/>
      <c r="N21" s="36"/>
      <c r="O21" s="36"/>
      <c r="P21" s="36"/>
      <c r="Q21" s="36"/>
      <c r="R21" s="36"/>
      <c r="S21" s="36"/>
      <c r="T21" s="36"/>
      <c r="U21" s="36"/>
      <c r="V21" s="36"/>
      <c r="W21" s="36"/>
      <c r="X21" s="36"/>
    </row>
    <row r="22" spans="1:24">
      <c r="A22" s="71" t="s">
        <v>3</v>
      </c>
      <c r="B22" s="71"/>
      <c r="C22" s="71"/>
      <c r="D22" s="71"/>
      <c r="E22" s="71"/>
      <c r="F22" s="71"/>
      <c r="G22" s="71"/>
      <c r="H22" s="71"/>
      <c r="I22" s="71"/>
      <c r="J22" s="71"/>
      <c r="K22" s="71"/>
      <c r="L22" s="71"/>
      <c r="M22" s="71"/>
      <c r="N22" s="71"/>
      <c r="O22" s="71"/>
      <c r="P22" s="71"/>
      <c r="Q22" s="71"/>
      <c r="R22" s="71"/>
      <c r="S22" s="71"/>
      <c r="T22" s="71"/>
      <c r="U22" s="71"/>
      <c r="V22" s="71"/>
      <c r="W22" s="71"/>
      <c r="X22" s="71"/>
    </row>
    <row r="23" spans="1:24">
      <c r="A23" s="35">
        <v>6</v>
      </c>
      <c r="B23" s="35">
        <v>6</v>
      </c>
      <c r="C23" s="35">
        <v>6</v>
      </c>
      <c r="D23" s="35">
        <v>6</v>
      </c>
      <c r="E23" s="35">
        <v>6</v>
      </c>
      <c r="F23" s="35">
        <v>6</v>
      </c>
      <c r="G23" s="35">
        <v>5</v>
      </c>
      <c r="H23" s="35">
        <v>5</v>
      </c>
      <c r="I23" s="35">
        <v>5</v>
      </c>
      <c r="J23" s="35">
        <v>5</v>
      </c>
      <c r="K23" s="35">
        <v>5</v>
      </c>
      <c r="L23" s="35">
        <v>5</v>
      </c>
      <c r="M23" s="35">
        <v>5</v>
      </c>
      <c r="N23" s="35">
        <v>5</v>
      </c>
      <c r="O23" s="35">
        <v>5</v>
      </c>
      <c r="P23" s="35">
        <v>5</v>
      </c>
      <c r="Q23" s="35">
        <v>3</v>
      </c>
      <c r="R23" s="35">
        <v>4</v>
      </c>
      <c r="S23" s="35">
        <v>4</v>
      </c>
      <c r="T23" s="35">
        <v>4</v>
      </c>
      <c r="U23" s="35">
        <v>4</v>
      </c>
      <c r="V23" s="35">
        <v>4</v>
      </c>
      <c r="W23" s="35">
        <v>4</v>
      </c>
      <c r="X23" s="35">
        <v>4</v>
      </c>
    </row>
    <row r="24" spans="1:24">
      <c r="A24" s="35">
        <v>4</v>
      </c>
      <c r="B24" s="35">
        <v>4</v>
      </c>
      <c r="C24" s="35">
        <v>4</v>
      </c>
      <c r="D24" s="35">
        <v>3</v>
      </c>
      <c r="E24" s="35">
        <v>4</v>
      </c>
      <c r="F24" s="35">
        <v>4</v>
      </c>
      <c r="G24" s="35">
        <v>3</v>
      </c>
      <c r="H24" s="35">
        <v>4</v>
      </c>
      <c r="I24" s="35">
        <v>3</v>
      </c>
      <c r="J24" s="35">
        <v>4</v>
      </c>
      <c r="K24" s="35">
        <v>4</v>
      </c>
      <c r="L24" s="35">
        <v>3</v>
      </c>
      <c r="M24" s="35">
        <v>4</v>
      </c>
      <c r="N24" s="35">
        <v>4</v>
      </c>
      <c r="O24" s="35">
        <v>3</v>
      </c>
      <c r="P24" s="35">
        <v>3</v>
      </c>
      <c r="Q24" s="35">
        <v>3</v>
      </c>
      <c r="R24" s="35">
        <v>3</v>
      </c>
      <c r="S24" s="35">
        <v>3</v>
      </c>
      <c r="T24" s="35">
        <v>4</v>
      </c>
      <c r="U24" s="35">
        <v>4</v>
      </c>
      <c r="V24" s="35">
        <v>4</v>
      </c>
      <c r="W24" s="35">
        <v>4</v>
      </c>
      <c r="X24" s="35">
        <v>4</v>
      </c>
    </row>
    <row r="25" spans="1:24">
      <c r="A25" s="35">
        <v>4</v>
      </c>
      <c r="B25" s="35">
        <v>3</v>
      </c>
      <c r="C25" s="35">
        <v>3</v>
      </c>
      <c r="D25" s="35">
        <v>3</v>
      </c>
      <c r="E25" s="35">
        <v>3</v>
      </c>
      <c r="F25" s="35">
        <v>3</v>
      </c>
      <c r="G25" s="35">
        <v>3</v>
      </c>
      <c r="H25" s="35">
        <v>3</v>
      </c>
      <c r="I25" s="35">
        <v>3</v>
      </c>
      <c r="J25" s="35">
        <v>3</v>
      </c>
      <c r="K25" s="35">
        <v>3</v>
      </c>
      <c r="L25" s="35">
        <v>3</v>
      </c>
      <c r="M25" s="35">
        <v>3</v>
      </c>
      <c r="N25" s="35">
        <v>3</v>
      </c>
      <c r="O25" s="35">
        <v>3</v>
      </c>
      <c r="P25" s="35">
        <v>3</v>
      </c>
      <c r="Q25" s="35">
        <v>3</v>
      </c>
      <c r="R25" s="35">
        <v>3</v>
      </c>
      <c r="S25" s="35">
        <v>3</v>
      </c>
      <c r="T25" s="35">
        <v>3</v>
      </c>
      <c r="U25" s="35">
        <v>3</v>
      </c>
      <c r="V25" s="35">
        <v>3</v>
      </c>
      <c r="W25" s="35">
        <v>3</v>
      </c>
      <c r="X25" s="35">
        <v>3</v>
      </c>
    </row>
    <row r="26" spans="1:24">
      <c r="A26" s="35">
        <v>6</v>
      </c>
      <c r="B26" s="35">
        <v>6</v>
      </c>
      <c r="C26" s="35">
        <v>3</v>
      </c>
      <c r="D26" s="35">
        <v>2</v>
      </c>
      <c r="E26" s="35">
        <v>5</v>
      </c>
      <c r="F26" s="35">
        <v>5</v>
      </c>
      <c r="G26" s="35">
        <v>4</v>
      </c>
      <c r="H26" s="35">
        <v>1</v>
      </c>
      <c r="I26" s="35">
        <v>3</v>
      </c>
      <c r="J26" s="35">
        <v>3</v>
      </c>
      <c r="K26" s="35">
        <v>2</v>
      </c>
      <c r="L26" s="35">
        <v>3</v>
      </c>
      <c r="M26" s="35">
        <v>3</v>
      </c>
      <c r="N26" s="35">
        <v>2</v>
      </c>
      <c r="O26" s="35">
        <v>3</v>
      </c>
      <c r="P26" s="35">
        <v>5</v>
      </c>
      <c r="Q26" s="35">
        <v>5</v>
      </c>
      <c r="R26" s="35">
        <v>5</v>
      </c>
      <c r="S26" s="35">
        <v>5</v>
      </c>
      <c r="T26" s="35">
        <v>5</v>
      </c>
      <c r="U26" s="35">
        <v>5</v>
      </c>
      <c r="V26" s="35">
        <v>5</v>
      </c>
      <c r="W26" s="35">
        <v>5</v>
      </c>
      <c r="X26" s="35">
        <v>5</v>
      </c>
    </row>
    <row r="27" spans="1:24">
      <c r="A27" s="35">
        <v>5</v>
      </c>
      <c r="B27" s="35">
        <v>5</v>
      </c>
      <c r="C27" s="35">
        <v>5</v>
      </c>
      <c r="D27" s="35">
        <v>5</v>
      </c>
      <c r="E27" s="35">
        <v>5</v>
      </c>
      <c r="F27" s="35">
        <v>4</v>
      </c>
      <c r="G27" s="35">
        <v>4</v>
      </c>
      <c r="H27" s="35">
        <v>4</v>
      </c>
      <c r="I27" s="35">
        <v>4</v>
      </c>
      <c r="J27" s="35">
        <v>4</v>
      </c>
      <c r="K27" s="35">
        <v>4</v>
      </c>
      <c r="L27" s="35">
        <v>4</v>
      </c>
      <c r="M27" s="35">
        <v>5</v>
      </c>
      <c r="N27" s="35">
        <v>5</v>
      </c>
      <c r="O27" s="35">
        <v>5</v>
      </c>
      <c r="P27" s="35">
        <v>5</v>
      </c>
      <c r="Q27" s="35">
        <v>5</v>
      </c>
      <c r="R27" s="35">
        <v>5</v>
      </c>
      <c r="S27" s="35">
        <v>5</v>
      </c>
      <c r="T27" s="35">
        <v>5</v>
      </c>
      <c r="U27" s="35">
        <v>5</v>
      </c>
      <c r="V27" s="35">
        <v>5</v>
      </c>
      <c r="W27" s="35">
        <v>5</v>
      </c>
      <c r="X27" s="35">
        <v>5</v>
      </c>
    </row>
    <row r="28" spans="1:24">
      <c r="A28" s="36"/>
      <c r="B28" s="36"/>
      <c r="C28" s="36"/>
      <c r="D28" s="36"/>
      <c r="E28" s="36"/>
      <c r="F28" s="36"/>
      <c r="G28" s="36"/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</row>
    <row r="29" spans="1:24">
      <c r="A29" s="71" t="s">
        <v>4</v>
      </c>
      <c r="B29" s="71"/>
      <c r="C29" s="71"/>
      <c r="D29" s="71"/>
      <c r="E29" s="71"/>
      <c r="F29" s="71"/>
      <c r="G29" s="71"/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</row>
    <row r="30" spans="1:24">
      <c r="A30" s="35">
        <v>4</v>
      </c>
      <c r="B30" s="35">
        <v>4</v>
      </c>
      <c r="C30" s="35">
        <v>4</v>
      </c>
      <c r="D30" s="35">
        <v>4</v>
      </c>
      <c r="E30" s="35">
        <v>4</v>
      </c>
      <c r="F30" s="35">
        <v>4</v>
      </c>
      <c r="G30" s="35">
        <v>4</v>
      </c>
      <c r="H30" s="35">
        <v>3</v>
      </c>
      <c r="I30" s="35">
        <v>3</v>
      </c>
      <c r="J30" s="35">
        <v>3</v>
      </c>
      <c r="K30" s="35">
        <v>3</v>
      </c>
      <c r="L30" s="35">
        <v>3</v>
      </c>
      <c r="M30" s="35">
        <v>3</v>
      </c>
      <c r="N30" s="35">
        <v>3</v>
      </c>
      <c r="O30" s="35">
        <v>3</v>
      </c>
      <c r="P30" s="35">
        <v>3</v>
      </c>
      <c r="Q30" s="35">
        <v>3</v>
      </c>
      <c r="R30" s="35">
        <v>3</v>
      </c>
      <c r="S30" s="35">
        <v>3</v>
      </c>
      <c r="T30" s="35">
        <v>3</v>
      </c>
      <c r="U30" s="35" t="s">
        <v>5</v>
      </c>
      <c r="V30" s="35" t="s">
        <v>5</v>
      </c>
      <c r="W30" s="35" t="s">
        <v>5</v>
      </c>
      <c r="X30" s="35" t="s">
        <v>5</v>
      </c>
    </row>
    <row r="31" spans="1:24">
      <c r="A31" s="35" t="s">
        <v>5</v>
      </c>
      <c r="B31" s="35" t="s">
        <v>5</v>
      </c>
      <c r="C31" s="35" t="s">
        <v>5</v>
      </c>
      <c r="D31" s="35" t="s">
        <v>5</v>
      </c>
      <c r="E31" s="35" t="s">
        <v>5</v>
      </c>
      <c r="F31" s="35" t="s">
        <v>5</v>
      </c>
      <c r="G31" s="35" t="s">
        <v>5</v>
      </c>
      <c r="H31" s="35" t="s">
        <v>5</v>
      </c>
      <c r="I31" s="35" t="s">
        <v>5</v>
      </c>
      <c r="J31" s="35" t="s">
        <v>5</v>
      </c>
      <c r="K31" s="35" t="s">
        <v>5</v>
      </c>
      <c r="L31" s="35" t="s">
        <v>5</v>
      </c>
      <c r="M31" s="35" t="s">
        <v>5</v>
      </c>
      <c r="N31" s="35" t="s">
        <v>5</v>
      </c>
      <c r="O31" s="35" t="s">
        <v>5</v>
      </c>
      <c r="P31" s="35" t="s">
        <v>5</v>
      </c>
      <c r="Q31" s="35" t="s">
        <v>5</v>
      </c>
      <c r="R31" s="35" t="s">
        <v>5</v>
      </c>
      <c r="S31" s="35" t="s">
        <v>5</v>
      </c>
      <c r="T31" s="35" t="s">
        <v>5</v>
      </c>
      <c r="U31" s="35" t="s">
        <v>5</v>
      </c>
      <c r="V31" s="35" t="s">
        <v>5</v>
      </c>
      <c r="W31" s="35" t="s">
        <v>5</v>
      </c>
      <c r="X31" s="35" t="s">
        <v>5</v>
      </c>
    </row>
    <row r="32" spans="1:24">
      <c r="A32" s="35" t="s">
        <v>5</v>
      </c>
      <c r="B32" s="35" t="s">
        <v>5</v>
      </c>
      <c r="C32" s="35" t="s">
        <v>5</v>
      </c>
      <c r="D32" s="35" t="s">
        <v>5</v>
      </c>
      <c r="E32" s="35" t="s">
        <v>5</v>
      </c>
      <c r="F32" s="35" t="s">
        <v>5</v>
      </c>
      <c r="G32" s="35" t="s">
        <v>5</v>
      </c>
      <c r="H32" s="35" t="s">
        <v>5</v>
      </c>
      <c r="I32" s="35" t="s">
        <v>5</v>
      </c>
      <c r="J32" s="35" t="s">
        <v>5</v>
      </c>
      <c r="K32" s="35" t="s">
        <v>5</v>
      </c>
      <c r="L32" s="35" t="s">
        <v>5</v>
      </c>
      <c r="M32" s="35" t="s">
        <v>5</v>
      </c>
      <c r="N32" s="35" t="s">
        <v>5</v>
      </c>
      <c r="O32" s="35" t="s">
        <v>5</v>
      </c>
      <c r="P32" s="35" t="s">
        <v>5</v>
      </c>
      <c r="Q32" s="35" t="s">
        <v>5</v>
      </c>
      <c r="R32" s="35" t="s">
        <v>5</v>
      </c>
      <c r="S32" s="35" t="s">
        <v>5</v>
      </c>
      <c r="T32" s="35" t="s">
        <v>5</v>
      </c>
      <c r="U32" s="35" t="s">
        <v>5</v>
      </c>
      <c r="V32" s="35" t="s">
        <v>5</v>
      </c>
      <c r="W32" s="35" t="s">
        <v>5</v>
      </c>
      <c r="X32" s="35" t="s">
        <v>5</v>
      </c>
    </row>
    <row r="33" spans="1:24">
      <c r="A33" s="35" t="s">
        <v>5</v>
      </c>
      <c r="B33" s="35" t="s">
        <v>5</v>
      </c>
      <c r="C33" s="35" t="s">
        <v>5</v>
      </c>
      <c r="D33" s="35" t="s">
        <v>5</v>
      </c>
      <c r="E33" s="35" t="s">
        <v>5</v>
      </c>
      <c r="F33" s="35" t="s">
        <v>5</v>
      </c>
      <c r="G33" s="35" t="s">
        <v>5</v>
      </c>
      <c r="H33" s="35" t="s">
        <v>5</v>
      </c>
      <c r="I33" s="35" t="s">
        <v>5</v>
      </c>
      <c r="J33" s="35" t="s">
        <v>5</v>
      </c>
      <c r="K33" s="35" t="s">
        <v>5</v>
      </c>
      <c r="L33" s="35" t="s">
        <v>5</v>
      </c>
      <c r="M33" s="35" t="s">
        <v>5</v>
      </c>
      <c r="N33" s="35" t="s">
        <v>5</v>
      </c>
      <c r="O33" s="35" t="s">
        <v>5</v>
      </c>
      <c r="P33" s="35" t="s">
        <v>5</v>
      </c>
      <c r="Q33" s="35" t="s">
        <v>5</v>
      </c>
      <c r="R33" s="35" t="s">
        <v>5</v>
      </c>
      <c r="S33" s="35" t="s">
        <v>5</v>
      </c>
      <c r="T33" s="35" t="s">
        <v>5</v>
      </c>
      <c r="U33" s="35" t="s">
        <v>5</v>
      </c>
      <c r="V33" s="35" t="s">
        <v>5</v>
      </c>
      <c r="W33" s="35" t="s">
        <v>5</v>
      </c>
      <c r="X33" s="35" t="s">
        <v>5</v>
      </c>
    </row>
    <row r="34" spans="1:24">
      <c r="A34" s="35" t="s">
        <v>5</v>
      </c>
      <c r="B34" s="35" t="s">
        <v>5</v>
      </c>
      <c r="C34" s="35" t="s">
        <v>5</v>
      </c>
      <c r="D34" s="35" t="s">
        <v>5</v>
      </c>
      <c r="E34" s="35" t="s">
        <v>5</v>
      </c>
      <c r="F34" s="35" t="s">
        <v>5</v>
      </c>
      <c r="G34" s="35" t="s">
        <v>5</v>
      </c>
      <c r="H34" s="35" t="s">
        <v>5</v>
      </c>
      <c r="I34" s="35" t="s">
        <v>5</v>
      </c>
      <c r="J34" s="35" t="s">
        <v>5</v>
      </c>
      <c r="K34" s="35" t="s">
        <v>5</v>
      </c>
      <c r="L34" s="35" t="s">
        <v>5</v>
      </c>
      <c r="M34" s="35" t="s">
        <v>5</v>
      </c>
      <c r="N34" s="35" t="s">
        <v>5</v>
      </c>
      <c r="O34" s="35" t="s">
        <v>5</v>
      </c>
      <c r="P34" s="35" t="s">
        <v>5</v>
      </c>
      <c r="Q34" s="35" t="s">
        <v>5</v>
      </c>
      <c r="R34" s="35" t="s">
        <v>5</v>
      </c>
      <c r="S34" s="35" t="s">
        <v>5</v>
      </c>
      <c r="T34" s="35" t="s">
        <v>5</v>
      </c>
      <c r="U34" s="35" t="s">
        <v>5</v>
      </c>
      <c r="V34" s="35" t="s">
        <v>5</v>
      </c>
      <c r="W34" s="35" t="s">
        <v>5</v>
      </c>
      <c r="X34" s="35" t="s">
        <v>5</v>
      </c>
    </row>
    <row r="36" spans="1:24">
      <c r="P36" s="70" t="s">
        <v>6</v>
      </c>
      <c r="Q36" s="69"/>
      <c r="R36" s="69"/>
      <c r="S36" s="69"/>
      <c r="T36" s="69"/>
      <c r="V36" s="69">
        <f>SUM(A1:X34)</f>
        <v>2062</v>
      </c>
      <c r="W36" s="69"/>
      <c r="X36" s="69"/>
    </row>
  </sheetData>
  <mergeCells count="7">
    <mergeCell ref="V36:X36"/>
    <mergeCell ref="P36:T36"/>
    <mergeCell ref="A1:X1"/>
    <mergeCell ref="A8:X8"/>
    <mergeCell ref="A15:X15"/>
    <mergeCell ref="A22:X22"/>
    <mergeCell ref="A29:X29"/>
  </mergeCells>
  <conditionalFormatting sqref="A1:X34 P36">
    <cfRule type="cellIs" dxfId="29" priority="1" stopIfTrue="1" operator="equal">
      <formula>"?"</formula>
    </cfRule>
    <cfRule type="cellIs" dxfId="28" priority="3" operator="equal">
      <formula>6</formula>
    </cfRule>
    <cfRule type="cellIs" dxfId="27" priority="6" operator="equal">
      <formula>5</formula>
    </cfRule>
    <cfRule type="cellIs" dxfId="26" priority="7" operator="equal">
      <formula>4</formula>
    </cfRule>
    <cfRule type="cellIs" dxfId="25" priority="8" operator="equal">
      <formula>3</formula>
    </cfRule>
    <cfRule type="cellIs" dxfId="24" priority="9" operator="equal">
      <formula>2</formula>
    </cfRule>
    <cfRule type="cellIs" dxfId="23" priority="10" operator="equal">
      <formula>1</formula>
    </cfRule>
  </conditionalFormatting>
  <conditionalFormatting sqref="A2:X6 A9:X13 A16:X20 A23:X27 A30:T30">
    <cfRule type="cellIs" dxfId="22" priority="2" operator="greaterThan">
      <formula>7</formula>
    </cfRule>
  </conditionalFormatting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02"/>
  <sheetViews>
    <sheetView workbookViewId="0">
      <pane ySplit="1" topLeftCell="A2" activePane="bottomLeft" state="frozen"/>
      <selection pane="bottomLeft" activeCell="C211" sqref="C211:C223"/>
    </sheetView>
  </sheetViews>
  <sheetFormatPr baseColWidth="10" defaultRowHeight="15" x14ac:dyDescent="0"/>
  <cols>
    <col min="1" max="1" width="4.33203125" bestFit="1" customWidth="1"/>
    <col min="2" max="2" width="22.83203125" bestFit="1" customWidth="1"/>
    <col min="3" max="3" width="11.33203125" bestFit="1" customWidth="1"/>
    <col min="4" max="4" width="7.83203125" bestFit="1" customWidth="1"/>
    <col min="5" max="5" width="9.1640625" bestFit="1" customWidth="1"/>
    <col min="6" max="7" width="9.1640625" customWidth="1"/>
    <col min="8" max="8" width="12.33203125" bestFit="1" customWidth="1"/>
    <col min="9" max="9" width="5.83203125" bestFit="1" customWidth="1"/>
    <col min="10" max="10" width="25.5" bestFit="1" customWidth="1"/>
    <col min="11" max="11" width="23.6640625" bestFit="1" customWidth="1"/>
  </cols>
  <sheetData>
    <row r="1" spans="1:12">
      <c r="A1" s="2" t="s">
        <v>8</v>
      </c>
      <c r="B1" s="2" t="s">
        <v>7</v>
      </c>
      <c r="C1" s="2" t="s">
        <v>555</v>
      </c>
      <c r="D1" s="2" t="s">
        <v>9</v>
      </c>
      <c r="E1" s="2" t="s">
        <v>10</v>
      </c>
      <c r="F1" s="2" t="s">
        <v>671</v>
      </c>
      <c r="G1" s="2" t="s">
        <v>672</v>
      </c>
      <c r="H1" s="2" t="s">
        <v>642</v>
      </c>
      <c r="I1" s="2" t="s">
        <v>11</v>
      </c>
      <c r="J1" s="2" t="s">
        <v>500</v>
      </c>
      <c r="K1" s="2" t="s">
        <v>501</v>
      </c>
      <c r="L1" s="2" t="s">
        <v>567</v>
      </c>
    </row>
    <row r="2" spans="1:12">
      <c r="A2" s="3">
        <v>1</v>
      </c>
      <c r="B2" s="4" t="s">
        <v>12</v>
      </c>
      <c r="C2" s="10">
        <v>1</v>
      </c>
      <c r="D2" s="37">
        <f>BestiaryLevels!A$2</f>
        <v>5</v>
      </c>
      <c r="E2">
        <v>2000</v>
      </c>
      <c r="F2">
        <v>1000</v>
      </c>
      <c r="G2">
        <v>1000</v>
      </c>
      <c r="H2" s="6">
        <v>1</v>
      </c>
      <c r="I2" s="6">
        <v>1</v>
      </c>
      <c r="J2" s="8" t="s">
        <v>497</v>
      </c>
      <c r="K2" s="5"/>
      <c r="L2" s="33">
        <f>(IF(D2=6,1.75,IF(D2=5,1.5,IF(D2=4,1.35,IF(D2=3,1.2,IF(D2=2,1.1,IF(D2=1,1.05,1))))))*(IF(C2=1,1.2,1)))-1</f>
        <v>0.79999999999999982</v>
      </c>
    </row>
    <row r="3" spans="1:12">
      <c r="A3" s="3">
        <v>2</v>
      </c>
      <c r="B3" s="4" t="s">
        <v>13</v>
      </c>
      <c r="C3" s="10">
        <v>1</v>
      </c>
      <c r="D3" s="37">
        <f>BestiaryLevels!B$2</f>
        <v>4</v>
      </c>
      <c r="E3">
        <v>370</v>
      </c>
      <c r="F3">
        <v>140</v>
      </c>
      <c r="G3">
        <v>100</v>
      </c>
      <c r="H3" s="6">
        <v>1</v>
      </c>
      <c r="I3" s="6">
        <v>0</v>
      </c>
      <c r="J3" s="8" t="s">
        <v>498</v>
      </c>
      <c r="K3" s="5" t="s">
        <v>499</v>
      </c>
      <c r="L3" s="33">
        <f t="shared" ref="L3:L66" si="0">(IF(D3=6,1.75,IF(D3=5,1.5,IF(D3=4,1.35,IF(D3=3,1.2,IF(D3=2,1.1,IF(D3=1,1.05,1))))))*(IF(C3=1,1.2,1)))-1</f>
        <v>0.62000000000000011</v>
      </c>
    </row>
    <row r="4" spans="1:12">
      <c r="A4" s="3">
        <v>3</v>
      </c>
      <c r="B4" s="4" t="s">
        <v>14</v>
      </c>
      <c r="C4" s="10">
        <v>1</v>
      </c>
      <c r="D4" s="37">
        <f>BestiaryLevels!C$2</f>
        <v>4</v>
      </c>
      <c r="E4">
        <v>390</v>
      </c>
      <c r="F4">
        <v>150</v>
      </c>
      <c r="G4">
        <v>100</v>
      </c>
      <c r="H4" s="6">
        <v>1</v>
      </c>
      <c r="I4" s="6">
        <v>0</v>
      </c>
      <c r="J4" s="8" t="s">
        <v>498</v>
      </c>
      <c r="K4" s="5" t="s">
        <v>499</v>
      </c>
      <c r="L4" s="33">
        <f t="shared" si="0"/>
        <v>0.62000000000000011</v>
      </c>
    </row>
    <row r="5" spans="1:12">
      <c r="A5" s="3">
        <v>4</v>
      </c>
      <c r="B5" s="4" t="s">
        <v>15</v>
      </c>
      <c r="C5" s="10">
        <v>1</v>
      </c>
      <c r="D5" s="37">
        <f>BestiaryLevels!D$2</f>
        <v>4</v>
      </c>
      <c r="E5">
        <v>410</v>
      </c>
      <c r="F5">
        <v>150</v>
      </c>
      <c r="G5">
        <v>100</v>
      </c>
      <c r="H5" s="6">
        <v>1</v>
      </c>
      <c r="I5" s="6">
        <v>0</v>
      </c>
      <c r="J5" s="8" t="s">
        <v>498</v>
      </c>
      <c r="K5" s="5" t="s">
        <v>499</v>
      </c>
      <c r="L5" s="33">
        <f t="shared" si="0"/>
        <v>0.62000000000000011</v>
      </c>
    </row>
    <row r="6" spans="1:12">
      <c r="A6" s="3">
        <v>5</v>
      </c>
      <c r="B6" s="4" t="s">
        <v>16</v>
      </c>
      <c r="C6" s="10">
        <v>1</v>
      </c>
      <c r="D6" s="37">
        <f>BestiaryLevels!E$2</f>
        <v>5</v>
      </c>
      <c r="E6">
        <v>430</v>
      </c>
      <c r="F6">
        <v>170</v>
      </c>
      <c r="G6">
        <v>100</v>
      </c>
      <c r="H6" s="6">
        <v>1</v>
      </c>
      <c r="I6" s="6">
        <v>0</v>
      </c>
      <c r="J6" s="8" t="s">
        <v>498</v>
      </c>
      <c r="K6" s="5" t="s">
        <v>499</v>
      </c>
      <c r="L6" s="33">
        <f t="shared" si="0"/>
        <v>0.79999999999999982</v>
      </c>
    </row>
    <row r="7" spans="1:12">
      <c r="A7" s="3">
        <v>6</v>
      </c>
      <c r="B7" s="4" t="s">
        <v>25</v>
      </c>
      <c r="C7" s="10">
        <v>1</v>
      </c>
      <c r="D7" s="37">
        <f>BestiaryLevels!F$2</f>
        <v>4</v>
      </c>
      <c r="E7">
        <v>450</v>
      </c>
      <c r="F7">
        <v>170</v>
      </c>
      <c r="G7">
        <v>100</v>
      </c>
      <c r="H7" s="6">
        <v>1</v>
      </c>
      <c r="I7" s="6">
        <v>0</v>
      </c>
      <c r="J7" s="8" t="s">
        <v>498</v>
      </c>
      <c r="K7" s="5" t="s">
        <v>499</v>
      </c>
      <c r="L7" s="33">
        <f t="shared" si="0"/>
        <v>0.62000000000000011</v>
      </c>
    </row>
    <row r="8" spans="1:12">
      <c r="A8" s="3">
        <v>7</v>
      </c>
      <c r="B8" s="4" t="s">
        <v>26</v>
      </c>
      <c r="C8" s="10">
        <v>1</v>
      </c>
      <c r="D8" s="37">
        <f>BestiaryLevels!G$2</f>
        <v>4</v>
      </c>
      <c r="E8">
        <v>470</v>
      </c>
      <c r="F8">
        <v>180</v>
      </c>
      <c r="G8">
        <v>100</v>
      </c>
      <c r="H8" s="6">
        <v>1</v>
      </c>
      <c r="I8" s="6">
        <v>0</v>
      </c>
      <c r="J8" s="8" t="s">
        <v>498</v>
      </c>
      <c r="K8" s="5" t="s">
        <v>499</v>
      </c>
      <c r="L8" s="33">
        <f t="shared" si="0"/>
        <v>0.62000000000000011</v>
      </c>
    </row>
    <row r="9" spans="1:12">
      <c r="A9" s="3">
        <v>8</v>
      </c>
      <c r="B9" s="4" t="s">
        <v>27</v>
      </c>
      <c r="C9" s="10">
        <v>1</v>
      </c>
      <c r="D9" s="37">
        <f>BestiaryLevels!H$2</f>
        <v>4</v>
      </c>
      <c r="E9">
        <v>490</v>
      </c>
      <c r="F9">
        <v>180</v>
      </c>
      <c r="G9">
        <v>100</v>
      </c>
      <c r="H9" s="6">
        <v>1</v>
      </c>
      <c r="I9" s="6">
        <v>0</v>
      </c>
      <c r="J9" s="8" t="s">
        <v>498</v>
      </c>
      <c r="K9" s="5" t="s">
        <v>499</v>
      </c>
      <c r="L9" s="33">
        <f t="shared" si="0"/>
        <v>0.62000000000000011</v>
      </c>
    </row>
    <row r="10" spans="1:12">
      <c r="A10" s="3">
        <v>9</v>
      </c>
      <c r="B10" s="4" t="s">
        <v>28</v>
      </c>
      <c r="C10" s="10">
        <v>1</v>
      </c>
      <c r="D10" s="37">
        <f>BestiaryLevels!I$2</f>
        <v>4</v>
      </c>
      <c r="E10">
        <v>310</v>
      </c>
      <c r="F10">
        <v>120</v>
      </c>
      <c r="G10">
        <v>100</v>
      </c>
      <c r="H10" s="6">
        <v>0</v>
      </c>
      <c r="I10" s="6">
        <v>0</v>
      </c>
      <c r="J10" s="8" t="s">
        <v>498</v>
      </c>
      <c r="K10" s="5" t="s">
        <v>499</v>
      </c>
      <c r="L10" s="33">
        <f t="shared" si="0"/>
        <v>0.62000000000000011</v>
      </c>
    </row>
    <row r="11" spans="1:12">
      <c r="A11" s="3">
        <v>10</v>
      </c>
      <c r="B11" s="4" t="s">
        <v>29</v>
      </c>
      <c r="C11" s="10">
        <v>1</v>
      </c>
      <c r="D11" s="37">
        <f>BestiaryLevels!J$2</f>
        <v>4</v>
      </c>
      <c r="E11">
        <v>530</v>
      </c>
      <c r="F11">
        <v>200</v>
      </c>
      <c r="G11">
        <v>100</v>
      </c>
      <c r="H11" s="6">
        <v>1</v>
      </c>
      <c r="I11" s="6">
        <v>0</v>
      </c>
      <c r="J11" s="8" t="s">
        <v>498</v>
      </c>
      <c r="K11" s="5" t="s">
        <v>499</v>
      </c>
      <c r="L11" s="33">
        <f t="shared" si="0"/>
        <v>0.62000000000000011</v>
      </c>
    </row>
    <row r="12" spans="1:12">
      <c r="A12" s="3">
        <v>11</v>
      </c>
      <c r="B12" s="4" t="s">
        <v>30</v>
      </c>
      <c r="C12" s="10">
        <v>1</v>
      </c>
      <c r="D12" s="37">
        <f>BestiaryLevels!K$2</f>
        <v>4</v>
      </c>
      <c r="E12">
        <v>570</v>
      </c>
      <c r="F12">
        <v>210</v>
      </c>
      <c r="G12">
        <v>100</v>
      </c>
      <c r="H12" s="6">
        <v>1</v>
      </c>
      <c r="I12" s="6">
        <v>0</v>
      </c>
      <c r="J12" s="8" t="s">
        <v>499</v>
      </c>
      <c r="K12" s="5"/>
      <c r="L12" s="33">
        <f t="shared" si="0"/>
        <v>0.62000000000000011</v>
      </c>
    </row>
    <row r="13" spans="1:12">
      <c r="A13" s="3">
        <v>12</v>
      </c>
      <c r="B13" s="4" t="s">
        <v>31</v>
      </c>
      <c r="C13" s="10">
        <v>1</v>
      </c>
      <c r="D13" s="37">
        <f>BestiaryLevels!L$2</f>
        <v>4</v>
      </c>
      <c r="E13">
        <v>590</v>
      </c>
      <c r="F13">
        <v>210</v>
      </c>
      <c r="G13">
        <v>100</v>
      </c>
      <c r="H13" s="6">
        <v>1</v>
      </c>
      <c r="I13" s="6">
        <v>0</v>
      </c>
      <c r="J13" s="8" t="s">
        <v>499</v>
      </c>
      <c r="K13" s="5"/>
      <c r="L13" s="33">
        <f t="shared" si="0"/>
        <v>0.62000000000000011</v>
      </c>
    </row>
    <row r="14" spans="1:12">
      <c r="A14" s="3">
        <v>13</v>
      </c>
      <c r="B14" s="4" t="s">
        <v>32</v>
      </c>
      <c r="C14" s="10">
        <v>1</v>
      </c>
      <c r="D14" s="37">
        <f>BestiaryLevels!M$2</f>
        <v>4</v>
      </c>
      <c r="E14">
        <v>610</v>
      </c>
      <c r="F14">
        <v>220</v>
      </c>
      <c r="G14">
        <v>100</v>
      </c>
      <c r="H14" s="6">
        <v>1</v>
      </c>
      <c r="I14" s="6">
        <v>0</v>
      </c>
      <c r="J14" s="8" t="s">
        <v>499</v>
      </c>
      <c r="K14" s="5"/>
      <c r="L14" s="33">
        <f t="shared" si="0"/>
        <v>0.62000000000000011</v>
      </c>
    </row>
    <row r="15" spans="1:12">
      <c r="A15" s="3">
        <v>14</v>
      </c>
      <c r="B15" s="4" t="s">
        <v>33</v>
      </c>
      <c r="C15" s="10">
        <v>1</v>
      </c>
      <c r="D15" s="37">
        <f>BestiaryLevels!N$2</f>
        <v>4</v>
      </c>
      <c r="E15">
        <v>630</v>
      </c>
      <c r="F15">
        <v>230</v>
      </c>
      <c r="G15">
        <v>100</v>
      </c>
      <c r="H15" s="6">
        <v>1</v>
      </c>
      <c r="I15" s="6">
        <v>0</v>
      </c>
      <c r="J15" s="8" t="s">
        <v>499</v>
      </c>
      <c r="K15" s="5"/>
      <c r="L15" s="33">
        <f t="shared" si="0"/>
        <v>0.62000000000000011</v>
      </c>
    </row>
    <row r="16" spans="1:12">
      <c r="A16" s="3">
        <v>15</v>
      </c>
      <c r="B16" s="4" t="s">
        <v>34</v>
      </c>
      <c r="C16" s="10">
        <v>1</v>
      </c>
      <c r="D16" s="37">
        <f>BestiaryLevels!O$2</f>
        <v>4</v>
      </c>
      <c r="E16">
        <v>2000</v>
      </c>
      <c r="F16">
        <v>1000</v>
      </c>
      <c r="G16">
        <v>400</v>
      </c>
      <c r="H16" s="6">
        <v>1</v>
      </c>
      <c r="I16" s="6">
        <v>1</v>
      </c>
      <c r="J16" s="8" t="s">
        <v>499</v>
      </c>
      <c r="K16" s="5"/>
      <c r="L16" s="33">
        <f t="shared" si="0"/>
        <v>0.62000000000000011</v>
      </c>
    </row>
    <row r="17" spans="1:12">
      <c r="A17" s="3">
        <v>16</v>
      </c>
      <c r="B17" s="4" t="s">
        <v>35</v>
      </c>
      <c r="C17" s="10">
        <v>1</v>
      </c>
      <c r="D17" s="37">
        <f>BestiaryLevels!P$2</f>
        <v>4</v>
      </c>
      <c r="E17">
        <v>690</v>
      </c>
      <c r="F17">
        <v>190</v>
      </c>
      <c r="G17">
        <v>100</v>
      </c>
      <c r="H17" s="6">
        <v>1</v>
      </c>
      <c r="I17" s="6">
        <v>0</v>
      </c>
      <c r="J17" s="8" t="s">
        <v>502</v>
      </c>
      <c r="K17" s="5"/>
      <c r="L17" s="33">
        <f t="shared" si="0"/>
        <v>0.62000000000000011</v>
      </c>
    </row>
    <row r="18" spans="1:12">
      <c r="A18" s="3">
        <v>17</v>
      </c>
      <c r="B18" s="4" t="s">
        <v>36</v>
      </c>
      <c r="C18" s="10">
        <v>1</v>
      </c>
      <c r="D18" s="37">
        <f>BestiaryLevels!Q$2</f>
        <v>4</v>
      </c>
      <c r="E18">
        <v>705</v>
      </c>
      <c r="F18">
        <v>190</v>
      </c>
      <c r="G18">
        <v>100</v>
      </c>
      <c r="H18" s="6">
        <v>1</v>
      </c>
      <c r="I18" s="6">
        <v>0</v>
      </c>
      <c r="J18" s="8" t="s">
        <v>502</v>
      </c>
      <c r="K18" s="5"/>
      <c r="L18" s="33">
        <f t="shared" si="0"/>
        <v>0.62000000000000011</v>
      </c>
    </row>
    <row r="19" spans="1:12">
      <c r="A19" s="3">
        <v>18</v>
      </c>
      <c r="B19" s="4" t="s">
        <v>42</v>
      </c>
      <c r="C19" s="10">
        <v>1</v>
      </c>
      <c r="D19" s="37">
        <f>BestiaryLevels!R$2</f>
        <v>4</v>
      </c>
      <c r="E19">
        <v>2370</v>
      </c>
      <c r="F19">
        <v>870</v>
      </c>
      <c r="G19">
        <v>400</v>
      </c>
      <c r="H19" s="6">
        <v>1</v>
      </c>
      <c r="I19" s="6">
        <v>1</v>
      </c>
      <c r="J19" s="8" t="s">
        <v>502</v>
      </c>
      <c r="K19" s="5"/>
      <c r="L19" s="33">
        <f t="shared" si="0"/>
        <v>0.62000000000000011</v>
      </c>
    </row>
    <row r="20" spans="1:12">
      <c r="A20" s="3">
        <v>19</v>
      </c>
      <c r="B20" s="4" t="s">
        <v>37</v>
      </c>
      <c r="C20" s="10">
        <v>1</v>
      </c>
      <c r="D20" s="37">
        <f>BestiaryLevels!S$2</f>
        <v>4</v>
      </c>
      <c r="E20">
        <v>720</v>
      </c>
      <c r="F20">
        <v>195</v>
      </c>
      <c r="G20">
        <v>100</v>
      </c>
      <c r="H20" s="6">
        <v>1</v>
      </c>
      <c r="I20" s="6">
        <v>0</v>
      </c>
      <c r="J20" s="8" t="s">
        <v>502</v>
      </c>
      <c r="K20" s="5"/>
      <c r="L20" s="33">
        <f t="shared" si="0"/>
        <v>0.62000000000000011</v>
      </c>
    </row>
    <row r="21" spans="1:12">
      <c r="A21" s="3">
        <v>20</v>
      </c>
      <c r="B21" s="4" t="s">
        <v>38</v>
      </c>
      <c r="C21" s="10">
        <v>1</v>
      </c>
      <c r="D21" s="37">
        <f>BestiaryLevels!T$2</f>
        <v>4</v>
      </c>
      <c r="E21">
        <v>735</v>
      </c>
      <c r="F21">
        <v>200</v>
      </c>
      <c r="G21">
        <v>100</v>
      </c>
      <c r="H21" s="6">
        <v>1</v>
      </c>
      <c r="I21" s="6">
        <v>0</v>
      </c>
      <c r="J21" s="8" t="s">
        <v>502</v>
      </c>
      <c r="K21" s="5"/>
      <c r="L21" s="33">
        <f t="shared" si="0"/>
        <v>0.62000000000000011</v>
      </c>
    </row>
    <row r="22" spans="1:12">
      <c r="A22" s="3">
        <v>21</v>
      </c>
      <c r="B22" s="4" t="s">
        <v>51</v>
      </c>
      <c r="C22" s="10">
        <v>1</v>
      </c>
      <c r="D22" s="37">
        <f>BestiaryLevels!U$2</f>
        <v>4</v>
      </c>
      <c r="E22">
        <v>2480</v>
      </c>
      <c r="F22">
        <v>910</v>
      </c>
      <c r="G22">
        <v>400</v>
      </c>
      <c r="H22" s="6">
        <v>1</v>
      </c>
      <c r="I22" s="6">
        <v>1</v>
      </c>
      <c r="J22" s="8" t="s">
        <v>502</v>
      </c>
      <c r="K22" s="5"/>
      <c r="L22" s="33">
        <f t="shared" si="0"/>
        <v>0.62000000000000011</v>
      </c>
    </row>
    <row r="23" spans="1:12">
      <c r="A23" s="3">
        <v>22</v>
      </c>
      <c r="B23" s="4" t="s">
        <v>39</v>
      </c>
      <c r="C23" s="10">
        <v>1</v>
      </c>
      <c r="D23" s="37">
        <f>BestiaryLevels!V$2</f>
        <v>4</v>
      </c>
      <c r="E23">
        <v>750</v>
      </c>
      <c r="F23">
        <v>205</v>
      </c>
      <c r="G23">
        <v>100</v>
      </c>
      <c r="H23" s="6">
        <v>1</v>
      </c>
      <c r="I23" s="6">
        <v>0</v>
      </c>
      <c r="J23" s="8" t="s">
        <v>502</v>
      </c>
      <c r="K23" s="5"/>
      <c r="L23" s="33">
        <f t="shared" si="0"/>
        <v>0.62000000000000011</v>
      </c>
    </row>
    <row r="24" spans="1:12">
      <c r="A24" s="3">
        <v>23</v>
      </c>
      <c r="B24" s="4" t="s">
        <v>40</v>
      </c>
      <c r="C24" s="10">
        <v>1</v>
      </c>
      <c r="D24" s="37">
        <f>BestiaryLevels!W$2</f>
        <v>4</v>
      </c>
      <c r="E24">
        <v>765</v>
      </c>
      <c r="F24">
        <v>210</v>
      </c>
      <c r="G24">
        <v>100</v>
      </c>
      <c r="H24" s="6">
        <v>1</v>
      </c>
      <c r="I24" s="6">
        <v>0</v>
      </c>
      <c r="J24" s="8" t="s">
        <v>502</v>
      </c>
      <c r="K24" s="5"/>
      <c r="L24" s="33">
        <f t="shared" si="0"/>
        <v>0.62000000000000011</v>
      </c>
    </row>
    <row r="25" spans="1:12">
      <c r="A25" s="3">
        <v>24</v>
      </c>
      <c r="B25" s="4" t="s">
        <v>41</v>
      </c>
      <c r="C25" s="10">
        <v>1</v>
      </c>
      <c r="D25" s="37">
        <f>BestiaryLevels!X$2</f>
        <v>4</v>
      </c>
      <c r="E25">
        <v>780</v>
      </c>
      <c r="F25">
        <v>215</v>
      </c>
      <c r="G25">
        <v>100</v>
      </c>
      <c r="H25" s="6">
        <v>1</v>
      </c>
      <c r="I25" s="6">
        <v>0</v>
      </c>
      <c r="J25" s="8" t="s">
        <v>502</v>
      </c>
      <c r="K25" s="5"/>
      <c r="L25" s="33">
        <f t="shared" si="0"/>
        <v>0.62000000000000011</v>
      </c>
    </row>
    <row r="26" spans="1:12">
      <c r="A26" s="3">
        <v>25</v>
      </c>
      <c r="B26" s="4" t="s">
        <v>58</v>
      </c>
      <c r="C26" s="10">
        <v>1</v>
      </c>
      <c r="D26" s="37">
        <f>BestiaryLevels!A$3</f>
        <v>4</v>
      </c>
      <c r="E26">
        <v>2680</v>
      </c>
      <c r="F26">
        <v>990</v>
      </c>
      <c r="G26">
        <v>400</v>
      </c>
      <c r="H26" s="6">
        <v>1</v>
      </c>
      <c r="I26" s="6">
        <v>1</v>
      </c>
      <c r="J26" s="8" t="s">
        <v>502</v>
      </c>
      <c r="K26" s="5"/>
      <c r="L26" s="33">
        <f t="shared" si="0"/>
        <v>0.62000000000000011</v>
      </c>
    </row>
    <row r="27" spans="1:12">
      <c r="A27" s="3">
        <v>26</v>
      </c>
      <c r="B27" s="4" t="s">
        <v>43</v>
      </c>
      <c r="C27" s="10">
        <v>1</v>
      </c>
      <c r="D27" s="37">
        <f>BestiaryLevels!B$3</f>
        <v>4</v>
      </c>
      <c r="E27">
        <v>790</v>
      </c>
      <c r="F27">
        <v>215</v>
      </c>
      <c r="G27">
        <v>100</v>
      </c>
      <c r="H27" s="6">
        <v>1</v>
      </c>
      <c r="I27" s="6">
        <v>0</v>
      </c>
      <c r="J27" s="8" t="s">
        <v>502</v>
      </c>
      <c r="K27" s="5"/>
      <c r="L27" s="33">
        <f t="shared" si="0"/>
        <v>0.62000000000000011</v>
      </c>
    </row>
    <row r="28" spans="1:12">
      <c r="A28" s="3">
        <v>27</v>
      </c>
      <c r="B28" s="4" t="s">
        <v>49</v>
      </c>
      <c r="C28" s="10">
        <v>1</v>
      </c>
      <c r="D28" s="37">
        <f>BestiaryLevels!C$3</f>
        <v>4</v>
      </c>
      <c r="E28">
        <v>805</v>
      </c>
      <c r="F28">
        <v>220</v>
      </c>
      <c r="G28">
        <v>100</v>
      </c>
      <c r="H28" s="6">
        <v>1</v>
      </c>
      <c r="I28" s="6">
        <v>0</v>
      </c>
      <c r="J28" s="8" t="s">
        <v>502</v>
      </c>
      <c r="K28" s="5"/>
      <c r="L28" s="33">
        <f t="shared" si="0"/>
        <v>0.62000000000000011</v>
      </c>
    </row>
    <row r="29" spans="1:12">
      <c r="A29" s="3">
        <v>28</v>
      </c>
      <c r="B29" s="4" t="s">
        <v>50</v>
      </c>
      <c r="C29" s="10">
        <v>1</v>
      </c>
      <c r="D29" s="37">
        <f>BestiaryLevels!D$3</f>
        <v>4</v>
      </c>
      <c r="E29">
        <v>810</v>
      </c>
      <c r="F29">
        <v>220</v>
      </c>
      <c r="G29">
        <v>100</v>
      </c>
      <c r="H29" s="6">
        <v>1</v>
      </c>
      <c r="I29" s="6">
        <v>0</v>
      </c>
      <c r="J29" s="8" t="s">
        <v>502</v>
      </c>
      <c r="K29" s="5"/>
      <c r="L29" s="33">
        <f t="shared" si="0"/>
        <v>0.62000000000000011</v>
      </c>
    </row>
    <row r="30" spans="1:12">
      <c r="A30" s="3">
        <v>29</v>
      </c>
      <c r="B30" s="4" t="s">
        <v>52</v>
      </c>
      <c r="C30" s="10">
        <v>1</v>
      </c>
      <c r="D30" s="37">
        <f>BestiaryLevels!E$3</f>
        <v>4</v>
      </c>
      <c r="E30">
        <v>825</v>
      </c>
      <c r="F30">
        <v>225</v>
      </c>
      <c r="G30">
        <v>100</v>
      </c>
      <c r="H30" s="6">
        <v>1</v>
      </c>
      <c r="I30" s="6">
        <v>0</v>
      </c>
      <c r="J30" s="8" t="s">
        <v>502</v>
      </c>
      <c r="K30" s="5"/>
      <c r="L30" s="33">
        <f t="shared" si="0"/>
        <v>0.62000000000000011</v>
      </c>
    </row>
    <row r="31" spans="1:12">
      <c r="A31" s="3">
        <v>30</v>
      </c>
      <c r="B31" s="4" t="s">
        <v>53</v>
      </c>
      <c r="C31" s="10">
        <v>1</v>
      </c>
      <c r="D31" s="37">
        <f>BestiaryLevels!F$3</f>
        <v>4</v>
      </c>
      <c r="E31">
        <v>500</v>
      </c>
      <c r="F31">
        <v>135</v>
      </c>
      <c r="G31">
        <v>100</v>
      </c>
      <c r="H31" s="6">
        <v>0</v>
      </c>
      <c r="I31" s="6">
        <v>0</v>
      </c>
      <c r="J31" s="8" t="s">
        <v>502</v>
      </c>
      <c r="K31" s="5"/>
      <c r="L31" s="33">
        <f t="shared" si="0"/>
        <v>0.62000000000000011</v>
      </c>
    </row>
    <row r="32" spans="1:12">
      <c r="A32" s="3">
        <v>31</v>
      </c>
      <c r="B32" s="4" t="s">
        <v>54</v>
      </c>
      <c r="C32" s="10">
        <v>1</v>
      </c>
      <c r="D32" s="37">
        <f>BestiaryLevels!G$3</f>
        <v>4</v>
      </c>
      <c r="E32">
        <v>505</v>
      </c>
      <c r="F32">
        <v>140</v>
      </c>
      <c r="G32">
        <v>100</v>
      </c>
      <c r="H32" s="6">
        <v>0</v>
      </c>
      <c r="I32" s="6">
        <v>0</v>
      </c>
      <c r="J32" s="8" t="s">
        <v>502</v>
      </c>
      <c r="K32" s="5"/>
      <c r="L32" s="33">
        <f t="shared" si="0"/>
        <v>0.62000000000000011</v>
      </c>
    </row>
    <row r="33" spans="1:12">
      <c r="A33" s="3">
        <v>32</v>
      </c>
      <c r="B33" s="4" t="s">
        <v>55</v>
      </c>
      <c r="C33" s="10">
        <v>1</v>
      </c>
      <c r="D33" s="37">
        <f>BestiaryLevels!H$3</f>
        <v>4</v>
      </c>
      <c r="E33">
        <v>855</v>
      </c>
      <c r="F33">
        <v>235</v>
      </c>
      <c r="G33">
        <v>100</v>
      </c>
      <c r="H33" s="6">
        <v>1</v>
      </c>
      <c r="I33" s="6">
        <v>0</v>
      </c>
      <c r="J33" s="8" t="s">
        <v>502</v>
      </c>
      <c r="K33" s="5"/>
      <c r="L33" s="33">
        <f t="shared" si="0"/>
        <v>0.62000000000000011</v>
      </c>
    </row>
    <row r="34" spans="1:12">
      <c r="A34" s="3">
        <v>33</v>
      </c>
      <c r="B34" s="4" t="s">
        <v>56</v>
      </c>
      <c r="C34" s="10">
        <v>1</v>
      </c>
      <c r="D34" s="37">
        <f>BestiaryLevels!I$3</f>
        <v>4</v>
      </c>
      <c r="E34">
        <v>865</v>
      </c>
      <c r="F34">
        <v>240</v>
      </c>
      <c r="G34">
        <v>100</v>
      </c>
      <c r="H34" s="6">
        <v>1</v>
      </c>
      <c r="I34" s="6">
        <v>0</v>
      </c>
      <c r="J34" s="8" t="s">
        <v>502</v>
      </c>
      <c r="K34" s="5"/>
      <c r="L34" s="33">
        <f t="shared" si="0"/>
        <v>0.62000000000000011</v>
      </c>
    </row>
    <row r="35" spans="1:12">
      <c r="A35" s="3">
        <v>34</v>
      </c>
      <c r="B35" s="4" t="s">
        <v>57</v>
      </c>
      <c r="C35" s="10">
        <v>1</v>
      </c>
      <c r="D35" s="37">
        <f>BestiaryLevels!J$3</f>
        <v>4</v>
      </c>
      <c r="E35">
        <v>875</v>
      </c>
      <c r="F35">
        <v>240</v>
      </c>
      <c r="G35">
        <v>100</v>
      </c>
      <c r="H35" s="6">
        <v>1</v>
      </c>
      <c r="I35" s="6">
        <v>0</v>
      </c>
      <c r="J35" s="8" t="s">
        <v>502</v>
      </c>
      <c r="K35" s="5"/>
      <c r="L35" s="33">
        <f t="shared" si="0"/>
        <v>0.62000000000000011</v>
      </c>
    </row>
    <row r="36" spans="1:12">
      <c r="A36" s="3">
        <v>35</v>
      </c>
      <c r="B36" s="4" t="s">
        <v>77</v>
      </c>
      <c r="C36" s="10">
        <v>1</v>
      </c>
      <c r="D36" s="37">
        <f>BestiaryLevels!K$3</f>
        <v>4</v>
      </c>
      <c r="E36">
        <v>3910</v>
      </c>
      <c r="F36">
        <v>1460</v>
      </c>
      <c r="G36">
        <v>800</v>
      </c>
      <c r="H36" s="6">
        <v>1</v>
      </c>
      <c r="I36" s="6">
        <v>1</v>
      </c>
      <c r="J36" s="8" t="s">
        <v>504</v>
      </c>
      <c r="K36" s="5"/>
      <c r="L36" s="33">
        <f t="shared" si="0"/>
        <v>0.62000000000000011</v>
      </c>
    </row>
    <row r="37" spans="1:12">
      <c r="A37" s="3">
        <v>36</v>
      </c>
      <c r="B37" s="4" t="s">
        <v>59</v>
      </c>
      <c r="C37" s="10">
        <v>1</v>
      </c>
      <c r="D37" s="37">
        <f>BestiaryLevels!L$3</f>
        <v>4</v>
      </c>
      <c r="E37">
        <v>960</v>
      </c>
      <c r="F37">
        <v>265</v>
      </c>
      <c r="G37">
        <v>100</v>
      </c>
      <c r="H37" s="6">
        <v>1</v>
      </c>
      <c r="I37" s="6">
        <v>0</v>
      </c>
      <c r="J37" s="8" t="s">
        <v>504</v>
      </c>
      <c r="K37" s="5"/>
      <c r="L37" s="33">
        <f t="shared" si="0"/>
        <v>0.62000000000000011</v>
      </c>
    </row>
    <row r="38" spans="1:12">
      <c r="A38" s="3">
        <v>37</v>
      </c>
      <c r="B38" s="4" t="s">
        <v>60</v>
      </c>
      <c r="C38" s="10">
        <v>1</v>
      </c>
      <c r="D38" s="37">
        <f>BestiaryLevels!M$3</f>
        <v>4</v>
      </c>
      <c r="E38">
        <v>970</v>
      </c>
      <c r="F38">
        <v>270</v>
      </c>
      <c r="G38">
        <v>100</v>
      </c>
      <c r="H38" s="6">
        <v>1</v>
      </c>
      <c r="I38" s="6">
        <v>0</v>
      </c>
      <c r="J38" s="8" t="s">
        <v>504</v>
      </c>
      <c r="K38" s="5"/>
      <c r="L38" s="33">
        <f t="shared" si="0"/>
        <v>0.62000000000000011</v>
      </c>
    </row>
    <row r="39" spans="1:12">
      <c r="A39" s="3">
        <v>38</v>
      </c>
      <c r="B39" s="4" t="s">
        <v>61</v>
      </c>
      <c r="C39" s="10">
        <v>1</v>
      </c>
      <c r="D39" s="37">
        <f>BestiaryLevels!N$3</f>
        <v>4</v>
      </c>
      <c r="E39">
        <v>990</v>
      </c>
      <c r="F39">
        <v>275</v>
      </c>
      <c r="G39">
        <v>100</v>
      </c>
      <c r="H39" s="6">
        <v>1</v>
      </c>
      <c r="I39" s="6">
        <v>0</v>
      </c>
      <c r="J39" s="8" t="s">
        <v>504</v>
      </c>
      <c r="K39" s="5"/>
      <c r="L39" s="33">
        <f t="shared" si="0"/>
        <v>0.62000000000000011</v>
      </c>
    </row>
    <row r="40" spans="1:12">
      <c r="A40" s="3">
        <v>39</v>
      </c>
      <c r="B40" s="4" t="s">
        <v>62</v>
      </c>
      <c r="C40" s="10">
        <v>1</v>
      </c>
      <c r="D40" s="37">
        <f>BestiaryLevels!O$3</f>
        <v>4</v>
      </c>
      <c r="E40">
        <v>1000</v>
      </c>
      <c r="F40">
        <v>280</v>
      </c>
      <c r="G40">
        <v>100</v>
      </c>
      <c r="H40" s="6">
        <v>1</v>
      </c>
      <c r="I40" s="6">
        <v>0</v>
      </c>
      <c r="J40" s="8" t="s">
        <v>504</v>
      </c>
      <c r="K40" s="5"/>
      <c r="L40" s="33">
        <f t="shared" si="0"/>
        <v>0.62000000000000011</v>
      </c>
    </row>
    <row r="41" spans="1:12">
      <c r="A41" s="3">
        <v>40</v>
      </c>
      <c r="B41" s="4" t="s">
        <v>63</v>
      </c>
      <c r="C41" s="10">
        <v>1</v>
      </c>
      <c r="D41" s="37">
        <f>BestiaryLevels!P$3</f>
        <v>4</v>
      </c>
      <c r="E41">
        <v>1020</v>
      </c>
      <c r="F41">
        <v>285</v>
      </c>
      <c r="G41">
        <v>100</v>
      </c>
      <c r="H41" s="6">
        <v>1</v>
      </c>
      <c r="I41" s="6">
        <v>0</v>
      </c>
      <c r="J41" s="8" t="s">
        <v>504</v>
      </c>
      <c r="K41" s="5"/>
      <c r="L41" s="33">
        <f t="shared" si="0"/>
        <v>0.62000000000000011</v>
      </c>
    </row>
    <row r="42" spans="1:12">
      <c r="A42" s="3">
        <v>41</v>
      </c>
      <c r="B42" s="4" t="s">
        <v>64</v>
      </c>
      <c r="C42" s="10">
        <v>1</v>
      </c>
      <c r="D42" s="37">
        <f>BestiaryLevels!Q$3</f>
        <v>4</v>
      </c>
      <c r="E42">
        <v>620</v>
      </c>
      <c r="F42">
        <v>170</v>
      </c>
      <c r="G42">
        <v>200</v>
      </c>
      <c r="H42" s="6">
        <v>0</v>
      </c>
      <c r="I42" s="6">
        <v>0</v>
      </c>
      <c r="J42" s="8" t="s">
        <v>504</v>
      </c>
      <c r="K42" s="5"/>
      <c r="L42" s="33">
        <f t="shared" si="0"/>
        <v>0.62000000000000011</v>
      </c>
    </row>
    <row r="43" spans="1:12">
      <c r="A43" s="3">
        <v>42</v>
      </c>
      <c r="B43" s="4" t="s">
        <v>65</v>
      </c>
      <c r="C43" s="10">
        <v>1</v>
      </c>
      <c r="D43" s="37">
        <f>BestiaryLevels!R$3</f>
        <v>4</v>
      </c>
      <c r="E43">
        <v>1050</v>
      </c>
      <c r="F43">
        <v>290</v>
      </c>
      <c r="G43">
        <v>200</v>
      </c>
      <c r="H43" s="6">
        <v>1</v>
      </c>
      <c r="I43" s="6">
        <v>0</v>
      </c>
      <c r="J43" s="8" t="s">
        <v>504</v>
      </c>
      <c r="K43" s="5"/>
      <c r="L43" s="33">
        <f t="shared" si="0"/>
        <v>0.62000000000000011</v>
      </c>
    </row>
    <row r="44" spans="1:12">
      <c r="A44" s="3">
        <v>43</v>
      </c>
      <c r="B44" s="4" t="s">
        <v>66</v>
      </c>
      <c r="C44" s="10">
        <v>1</v>
      </c>
      <c r="D44" s="37">
        <f>BestiaryLevels!S$3</f>
        <v>4</v>
      </c>
      <c r="E44">
        <v>1060</v>
      </c>
      <c r="F44">
        <v>295</v>
      </c>
      <c r="G44">
        <v>200</v>
      </c>
      <c r="H44" s="6">
        <v>1</v>
      </c>
      <c r="I44" s="6">
        <v>0</v>
      </c>
      <c r="J44" s="8" t="s">
        <v>504</v>
      </c>
      <c r="K44" s="8" t="s">
        <v>507</v>
      </c>
      <c r="L44" s="33">
        <f t="shared" si="0"/>
        <v>0.62000000000000011</v>
      </c>
    </row>
    <row r="45" spans="1:12">
      <c r="A45" s="3">
        <v>44</v>
      </c>
      <c r="B45" s="4" t="s">
        <v>67</v>
      </c>
      <c r="C45" s="10">
        <v>1</v>
      </c>
      <c r="D45" s="37">
        <f>BestiaryLevels!T$3</f>
        <v>4</v>
      </c>
      <c r="E45">
        <v>1080</v>
      </c>
      <c r="F45">
        <v>300</v>
      </c>
      <c r="G45">
        <v>200</v>
      </c>
      <c r="H45" s="6">
        <v>1</v>
      </c>
      <c r="I45" s="6">
        <v>0</v>
      </c>
      <c r="J45" s="8" t="s">
        <v>504</v>
      </c>
      <c r="K45" s="8" t="s">
        <v>507</v>
      </c>
      <c r="L45" s="33">
        <f t="shared" si="0"/>
        <v>0.62000000000000011</v>
      </c>
    </row>
    <row r="46" spans="1:12">
      <c r="A46" s="3">
        <v>45</v>
      </c>
      <c r="B46" s="4" t="s">
        <v>68</v>
      </c>
      <c r="C46" s="10">
        <v>1</v>
      </c>
      <c r="D46" s="37">
        <f>BestiaryLevels!U$3</f>
        <v>4</v>
      </c>
      <c r="E46">
        <v>1090</v>
      </c>
      <c r="F46">
        <v>305</v>
      </c>
      <c r="G46">
        <v>200</v>
      </c>
      <c r="H46" s="6">
        <v>1</v>
      </c>
      <c r="I46" s="6">
        <v>0</v>
      </c>
      <c r="J46" s="8" t="s">
        <v>504</v>
      </c>
      <c r="K46" s="8" t="s">
        <v>507</v>
      </c>
      <c r="L46" s="33">
        <f t="shared" si="0"/>
        <v>0.62000000000000011</v>
      </c>
    </row>
    <row r="47" spans="1:12">
      <c r="A47" s="3">
        <v>46</v>
      </c>
      <c r="B47" s="4" t="s">
        <v>69</v>
      </c>
      <c r="C47" s="10">
        <v>1</v>
      </c>
      <c r="D47" s="37">
        <f>BestiaryLevels!V$3</f>
        <v>4</v>
      </c>
      <c r="E47">
        <v>1110</v>
      </c>
      <c r="F47">
        <v>310</v>
      </c>
      <c r="G47">
        <v>200</v>
      </c>
      <c r="H47" s="6">
        <v>1</v>
      </c>
      <c r="I47" s="6">
        <v>0</v>
      </c>
      <c r="J47" s="8" t="s">
        <v>504</v>
      </c>
      <c r="K47" s="8" t="s">
        <v>507</v>
      </c>
      <c r="L47" s="33">
        <f t="shared" si="0"/>
        <v>0.62000000000000011</v>
      </c>
    </row>
    <row r="48" spans="1:12">
      <c r="A48" s="3">
        <v>47</v>
      </c>
      <c r="B48" s="4" t="s">
        <v>70</v>
      </c>
      <c r="C48" s="10">
        <v>1</v>
      </c>
      <c r="D48" s="37">
        <f>BestiaryLevels!W$3</f>
        <v>4</v>
      </c>
      <c r="E48">
        <v>1140</v>
      </c>
      <c r="F48">
        <v>315</v>
      </c>
      <c r="G48">
        <v>200</v>
      </c>
      <c r="H48" s="6">
        <v>1</v>
      </c>
      <c r="I48" s="6">
        <v>0</v>
      </c>
      <c r="J48" s="8" t="s">
        <v>504</v>
      </c>
      <c r="K48" s="8" t="s">
        <v>507</v>
      </c>
      <c r="L48" s="33">
        <f t="shared" si="0"/>
        <v>0.62000000000000011</v>
      </c>
    </row>
    <row r="49" spans="1:12">
      <c r="A49" s="3">
        <v>48</v>
      </c>
      <c r="B49" s="4" t="s">
        <v>75</v>
      </c>
      <c r="C49" s="10">
        <v>1</v>
      </c>
      <c r="D49" s="37">
        <f>BestiaryLevels!X$3</f>
        <v>4</v>
      </c>
      <c r="E49">
        <v>3670</v>
      </c>
      <c r="F49">
        <v>1370</v>
      </c>
      <c r="G49">
        <v>800</v>
      </c>
      <c r="H49" s="6">
        <v>1</v>
      </c>
      <c r="I49" s="6">
        <v>1</v>
      </c>
      <c r="J49" s="8" t="s">
        <v>504</v>
      </c>
      <c r="K49" s="8" t="s">
        <v>507</v>
      </c>
      <c r="L49" s="33">
        <f t="shared" si="0"/>
        <v>0.62000000000000011</v>
      </c>
    </row>
    <row r="50" spans="1:12">
      <c r="A50" s="3">
        <v>49</v>
      </c>
      <c r="B50" s="4" t="s">
        <v>71</v>
      </c>
      <c r="C50" s="10">
        <v>1</v>
      </c>
      <c r="D50" s="37">
        <f>BestiaryLevels!A$4</f>
        <v>4</v>
      </c>
      <c r="E50">
        <v>1150</v>
      </c>
      <c r="F50">
        <v>320</v>
      </c>
      <c r="G50">
        <v>200</v>
      </c>
      <c r="H50" s="6">
        <v>1</v>
      </c>
      <c r="I50" s="6">
        <v>0</v>
      </c>
      <c r="J50" s="8" t="s">
        <v>504</v>
      </c>
      <c r="K50" s="5"/>
      <c r="L50" s="33">
        <f t="shared" si="0"/>
        <v>0.62000000000000011</v>
      </c>
    </row>
    <row r="51" spans="1:12">
      <c r="A51" s="3">
        <v>50</v>
      </c>
      <c r="B51" s="4" t="s">
        <v>72</v>
      </c>
      <c r="C51" s="10">
        <v>1</v>
      </c>
      <c r="D51" s="37">
        <f>BestiaryLevels!B$4</f>
        <v>4</v>
      </c>
      <c r="E51">
        <v>1170</v>
      </c>
      <c r="F51">
        <v>325</v>
      </c>
      <c r="G51">
        <v>200</v>
      </c>
      <c r="H51" s="6">
        <v>1</v>
      </c>
      <c r="I51" s="6">
        <v>0</v>
      </c>
      <c r="J51" s="8" t="s">
        <v>504</v>
      </c>
      <c r="K51" s="5"/>
      <c r="L51" s="33">
        <f t="shared" si="0"/>
        <v>0.62000000000000011</v>
      </c>
    </row>
    <row r="52" spans="1:12">
      <c r="A52" s="3">
        <v>51</v>
      </c>
      <c r="B52" s="4" t="s">
        <v>73</v>
      </c>
      <c r="C52" s="10">
        <v>1</v>
      </c>
      <c r="D52" s="37">
        <f>BestiaryLevels!C$4</f>
        <v>4</v>
      </c>
      <c r="E52">
        <v>705</v>
      </c>
      <c r="F52">
        <v>195</v>
      </c>
      <c r="G52">
        <v>200</v>
      </c>
      <c r="H52" s="6">
        <v>0</v>
      </c>
      <c r="I52" s="6">
        <v>0</v>
      </c>
      <c r="J52" s="8" t="s">
        <v>504</v>
      </c>
      <c r="K52" s="8" t="s">
        <v>507</v>
      </c>
      <c r="L52" s="33">
        <f t="shared" si="0"/>
        <v>0.62000000000000011</v>
      </c>
    </row>
    <row r="53" spans="1:12">
      <c r="A53" s="3">
        <v>52</v>
      </c>
      <c r="B53" s="4" t="s">
        <v>74</v>
      </c>
      <c r="C53" s="10">
        <v>1</v>
      </c>
      <c r="D53" s="37">
        <f>BestiaryLevels!D$4</f>
        <v>4</v>
      </c>
      <c r="E53">
        <v>1190</v>
      </c>
      <c r="F53">
        <v>335</v>
      </c>
      <c r="G53">
        <v>200</v>
      </c>
      <c r="H53" s="6">
        <v>1</v>
      </c>
      <c r="I53" s="6">
        <v>0</v>
      </c>
      <c r="J53" s="8" t="s">
        <v>504</v>
      </c>
      <c r="K53" s="8" t="s">
        <v>507</v>
      </c>
      <c r="L53" s="33">
        <f t="shared" si="0"/>
        <v>0.62000000000000011</v>
      </c>
    </row>
    <row r="54" spans="1:12">
      <c r="A54" s="3">
        <v>53</v>
      </c>
      <c r="B54" s="4" t="s">
        <v>76</v>
      </c>
      <c r="C54" s="10">
        <v>1</v>
      </c>
      <c r="D54" s="37">
        <f>BestiaryLevels!E$4</f>
        <v>4</v>
      </c>
      <c r="E54">
        <v>2300</v>
      </c>
      <c r="F54">
        <v>860</v>
      </c>
      <c r="G54">
        <v>800</v>
      </c>
      <c r="H54" s="6">
        <v>0</v>
      </c>
      <c r="I54" s="6">
        <v>1</v>
      </c>
      <c r="J54" s="8" t="s">
        <v>504</v>
      </c>
      <c r="K54" s="8" t="s">
        <v>507</v>
      </c>
      <c r="L54" s="33">
        <f t="shared" si="0"/>
        <v>0.62000000000000011</v>
      </c>
    </row>
    <row r="55" spans="1:12">
      <c r="A55" s="3">
        <v>54</v>
      </c>
      <c r="B55" s="4" t="s">
        <v>78</v>
      </c>
      <c r="C55" s="10">
        <v>1</v>
      </c>
      <c r="D55" s="37">
        <f>BestiaryLevels!F$4</f>
        <v>4</v>
      </c>
      <c r="E55">
        <v>4070</v>
      </c>
      <c r="F55">
        <v>1520</v>
      </c>
      <c r="G55">
        <v>800</v>
      </c>
      <c r="H55" s="6">
        <v>1</v>
      </c>
      <c r="I55" s="6">
        <v>1</v>
      </c>
      <c r="J55" s="8" t="s">
        <v>504</v>
      </c>
      <c r="K55" s="8" t="s">
        <v>507</v>
      </c>
      <c r="L55" s="33">
        <f t="shared" si="0"/>
        <v>0.62000000000000011</v>
      </c>
    </row>
    <row r="56" spans="1:12">
      <c r="A56" s="3">
        <v>55</v>
      </c>
      <c r="B56" s="4" t="s">
        <v>79</v>
      </c>
      <c r="C56" s="10">
        <v>1</v>
      </c>
      <c r="D56" s="37">
        <f>BestiaryLevels!G$4</f>
        <v>4</v>
      </c>
      <c r="E56">
        <v>1450</v>
      </c>
      <c r="F56">
        <v>410</v>
      </c>
      <c r="G56">
        <v>200</v>
      </c>
      <c r="H56" s="6">
        <v>1</v>
      </c>
      <c r="I56" s="6">
        <v>0</v>
      </c>
      <c r="J56" s="8" t="s">
        <v>505</v>
      </c>
      <c r="K56" s="5"/>
      <c r="L56" s="33">
        <f t="shared" si="0"/>
        <v>0.62000000000000011</v>
      </c>
    </row>
    <row r="57" spans="1:12">
      <c r="A57" s="3">
        <v>56</v>
      </c>
      <c r="B57" s="4" t="s">
        <v>80</v>
      </c>
      <c r="C57" s="10">
        <v>1</v>
      </c>
      <c r="D57" s="37">
        <f>BestiaryLevels!H$4</f>
        <v>4</v>
      </c>
      <c r="E57">
        <v>1500</v>
      </c>
      <c r="F57">
        <v>425</v>
      </c>
      <c r="G57">
        <v>200</v>
      </c>
      <c r="H57" s="6">
        <v>1</v>
      </c>
      <c r="I57" s="6">
        <v>0</v>
      </c>
      <c r="J57" s="8" t="s">
        <v>505</v>
      </c>
      <c r="K57" s="5"/>
      <c r="L57" s="33">
        <f t="shared" si="0"/>
        <v>0.62000000000000011</v>
      </c>
    </row>
    <row r="58" spans="1:12">
      <c r="A58" s="3">
        <v>57</v>
      </c>
      <c r="B58" s="4" t="s">
        <v>81</v>
      </c>
      <c r="C58" s="10">
        <v>1</v>
      </c>
      <c r="D58" s="37">
        <f>BestiaryLevels!I$4</f>
        <v>4</v>
      </c>
      <c r="E58">
        <v>1550</v>
      </c>
      <c r="F58">
        <v>435</v>
      </c>
      <c r="G58">
        <v>200</v>
      </c>
      <c r="H58" s="6">
        <v>1</v>
      </c>
      <c r="I58" s="6">
        <v>0</v>
      </c>
      <c r="J58" s="8" t="s">
        <v>505</v>
      </c>
      <c r="K58" s="5"/>
      <c r="L58" s="33">
        <f t="shared" si="0"/>
        <v>0.62000000000000011</v>
      </c>
    </row>
    <row r="59" spans="1:12">
      <c r="A59" s="3">
        <v>58</v>
      </c>
      <c r="B59" s="4" t="s">
        <v>82</v>
      </c>
      <c r="C59" s="10">
        <v>1</v>
      </c>
      <c r="D59" s="37">
        <f>BestiaryLevels!J$4</f>
        <v>4</v>
      </c>
      <c r="E59">
        <v>1590</v>
      </c>
      <c r="F59">
        <v>450</v>
      </c>
      <c r="G59">
        <v>300</v>
      </c>
      <c r="H59" s="6">
        <v>1</v>
      </c>
      <c r="I59" s="6">
        <v>0</v>
      </c>
      <c r="J59" s="8" t="s">
        <v>505</v>
      </c>
      <c r="K59" s="5"/>
      <c r="L59" s="33">
        <f t="shared" si="0"/>
        <v>0.62000000000000011</v>
      </c>
    </row>
    <row r="60" spans="1:12">
      <c r="A60" s="3">
        <v>59</v>
      </c>
      <c r="B60" s="4" t="s">
        <v>83</v>
      </c>
      <c r="C60" s="10">
        <v>1</v>
      </c>
      <c r="D60" s="37">
        <f>BestiaryLevels!K$4</f>
        <v>4</v>
      </c>
      <c r="E60">
        <v>1640</v>
      </c>
      <c r="F60">
        <v>465</v>
      </c>
      <c r="G60">
        <v>300</v>
      </c>
      <c r="H60" s="6">
        <v>1</v>
      </c>
      <c r="I60" s="6">
        <v>0</v>
      </c>
      <c r="J60" s="8" t="s">
        <v>505</v>
      </c>
      <c r="K60" s="5"/>
      <c r="L60" s="33">
        <f t="shared" si="0"/>
        <v>0.62000000000000011</v>
      </c>
    </row>
    <row r="61" spans="1:12">
      <c r="A61" s="3">
        <v>60</v>
      </c>
      <c r="B61" s="4" t="s">
        <v>84</v>
      </c>
      <c r="C61" s="10">
        <v>1</v>
      </c>
      <c r="D61" s="37">
        <f>BestiaryLevels!L$4</f>
        <v>4</v>
      </c>
      <c r="E61">
        <v>1680</v>
      </c>
      <c r="F61">
        <v>475</v>
      </c>
      <c r="G61">
        <v>300</v>
      </c>
      <c r="H61" s="6">
        <v>1</v>
      </c>
      <c r="I61" s="6">
        <v>0</v>
      </c>
      <c r="J61" s="8" t="s">
        <v>505</v>
      </c>
      <c r="K61" s="5"/>
      <c r="L61" s="33">
        <f t="shared" si="0"/>
        <v>0.62000000000000011</v>
      </c>
    </row>
    <row r="62" spans="1:12">
      <c r="A62" s="3">
        <v>61</v>
      </c>
      <c r="B62" s="4" t="s">
        <v>85</v>
      </c>
      <c r="C62" s="10">
        <v>1</v>
      </c>
      <c r="D62" s="37">
        <f>BestiaryLevels!M$4</f>
        <v>4</v>
      </c>
      <c r="E62">
        <v>1730</v>
      </c>
      <c r="F62">
        <v>490</v>
      </c>
      <c r="G62">
        <v>300</v>
      </c>
      <c r="H62" s="6">
        <v>1</v>
      </c>
      <c r="I62" s="6">
        <v>0</v>
      </c>
      <c r="J62" s="8" t="s">
        <v>505</v>
      </c>
      <c r="K62" s="5"/>
      <c r="L62" s="33">
        <f t="shared" si="0"/>
        <v>0.62000000000000011</v>
      </c>
    </row>
    <row r="63" spans="1:12">
      <c r="A63" s="3">
        <v>62</v>
      </c>
      <c r="B63" s="4" t="s">
        <v>87</v>
      </c>
      <c r="C63" s="10">
        <v>1</v>
      </c>
      <c r="D63" s="37">
        <f>BestiaryLevels!N$4</f>
        <v>4</v>
      </c>
      <c r="E63">
        <v>5630</v>
      </c>
      <c r="F63">
        <v>2140</v>
      </c>
      <c r="G63">
        <v>1200</v>
      </c>
      <c r="H63" s="6">
        <v>1</v>
      </c>
      <c r="I63" s="6">
        <v>1</v>
      </c>
      <c r="J63" s="8" t="s">
        <v>505</v>
      </c>
      <c r="K63" s="5"/>
      <c r="L63" s="33">
        <f t="shared" si="0"/>
        <v>0.62000000000000011</v>
      </c>
    </row>
    <row r="64" spans="1:12">
      <c r="A64" s="3">
        <v>63</v>
      </c>
      <c r="B64" s="4" t="s">
        <v>88</v>
      </c>
      <c r="C64" s="10">
        <v>1</v>
      </c>
      <c r="D64" s="37">
        <f>BestiaryLevels!O$4</f>
        <v>4</v>
      </c>
      <c r="E64">
        <v>5930</v>
      </c>
      <c r="F64">
        <v>2260</v>
      </c>
      <c r="G64">
        <v>1200</v>
      </c>
      <c r="H64" s="6">
        <v>1</v>
      </c>
      <c r="I64" s="6">
        <v>1</v>
      </c>
      <c r="J64" s="8" t="s">
        <v>506</v>
      </c>
      <c r="K64" s="5"/>
      <c r="L64" s="33">
        <f t="shared" si="0"/>
        <v>0.62000000000000011</v>
      </c>
    </row>
    <row r="65" spans="1:12">
      <c r="A65" s="3">
        <v>64</v>
      </c>
      <c r="B65" s="4" t="s">
        <v>86</v>
      </c>
      <c r="C65" s="10">
        <v>1</v>
      </c>
      <c r="D65" s="37">
        <f>BestiaryLevels!P$4</f>
        <v>4</v>
      </c>
      <c r="E65">
        <v>1770</v>
      </c>
      <c r="F65">
        <v>505</v>
      </c>
      <c r="G65">
        <v>300</v>
      </c>
      <c r="H65" s="6">
        <v>1</v>
      </c>
      <c r="I65" s="6">
        <v>0</v>
      </c>
      <c r="J65" s="8" t="s">
        <v>506</v>
      </c>
      <c r="K65" s="5"/>
      <c r="L65" s="33">
        <f t="shared" si="0"/>
        <v>0.62000000000000011</v>
      </c>
    </row>
    <row r="66" spans="1:12">
      <c r="A66" s="3">
        <v>65</v>
      </c>
      <c r="B66" s="4" t="s">
        <v>89</v>
      </c>
      <c r="C66" s="10">
        <v>1</v>
      </c>
      <c r="D66" s="37">
        <f>BestiaryLevels!Q$4</f>
        <v>4</v>
      </c>
      <c r="E66">
        <v>2090</v>
      </c>
      <c r="F66">
        <v>600</v>
      </c>
      <c r="G66">
        <v>400</v>
      </c>
      <c r="H66" s="6">
        <v>1</v>
      </c>
      <c r="I66" s="6">
        <v>0</v>
      </c>
      <c r="J66" s="8" t="s">
        <v>507</v>
      </c>
      <c r="K66" s="5"/>
      <c r="L66" s="33">
        <f t="shared" si="0"/>
        <v>0.62000000000000011</v>
      </c>
    </row>
    <row r="67" spans="1:12">
      <c r="A67" s="3">
        <v>66</v>
      </c>
      <c r="B67" s="4" t="s">
        <v>90</v>
      </c>
      <c r="C67" s="10">
        <v>1</v>
      </c>
      <c r="D67" s="37">
        <f>BestiaryLevels!R$4</f>
        <v>4</v>
      </c>
      <c r="E67">
        <v>2130</v>
      </c>
      <c r="F67">
        <v>610</v>
      </c>
      <c r="G67">
        <v>400</v>
      </c>
      <c r="H67" s="6">
        <v>1</v>
      </c>
      <c r="I67" s="6">
        <v>0</v>
      </c>
      <c r="J67" s="8" t="s">
        <v>507</v>
      </c>
      <c r="K67" s="5"/>
      <c r="L67" s="33">
        <f t="shared" ref="L67:L130" si="1">(IF(D67=6,1.75,IF(D67=5,1.5,IF(D67=4,1.35,IF(D67=3,1.2,IF(D67=2,1.1,IF(D67=1,1.05,1))))))*(IF(C67=1,1.2,1)))-1</f>
        <v>0.62000000000000011</v>
      </c>
    </row>
    <row r="68" spans="1:12">
      <c r="A68" s="3">
        <v>67</v>
      </c>
      <c r="B68" s="4" t="s">
        <v>91</v>
      </c>
      <c r="C68" s="10">
        <v>1</v>
      </c>
      <c r="D68" s="37">
        <f>BestiaryLevels!S$4</f>
        <v>4</v>
      </c>
      <c r="E68">
        <v>2170</v>
      </c>
      <c r="F68">
        <v>620</v>
      </c>
      <c r="G68">
        <v>400</v>
      </c>
      <c r="H68" s="6">
        <v>1</v>
      </c>
      <c r="I68" s="6">
        <v>0</v>
      </c>
      <c r="J68" s="8" t="s">
        <v>507</v>
      </c>
      <c r="K68" s="5"/>
      <c r="L68" s="33">
        <f t="shared" si="1"/>
        <v>0.62000000000000011</v>
      </c>
    </row>
    <row r="69" spans="1:12">
      <c r="A69" s="3">
        <v>68</v>
      </c>
      <c r="B69" s="4" t="s">
        <v>92</v>
      </c>
      <c r="C69" s="10">
        <v>1</v>
      </c>
      <c r="D69" s="37">
        <f>BestiaryLevels!T$4</f>
        <v>4</v>
      </c>
      <c r="E69">
        <v>2200</v>
      </c>
      <c r="F69">
        <v>630</v>
      </c>
      <c r="G69">
        <v>400</v>
      </c>
      <c r="H69" s="6">
        <v>1</v>
      </c>
      <c r="I69" s="6">
        <v>0</v>
      </c>
      <c r="J69" s="8" t="s">
        <v>507</v>
      </c>
      <c r="K69" s="5"/>
      <c r="L69" s="33">
        <f t="shared" si="1"/>
        <v>0.62000000000000011</v>
      </c>
    </row>
    <row r="70" spans="1:12">
      <c r="A70" s="3">
        <v>69</v>
      </c>
      <c r="B70" s="4" t="s">
        <v>93</v>
      </c>
      <c r="C70" s="10">
        <v>1</v>
      </c>
      <c r="D70" s="37">
        <f>BestiaryLevels!U$4</f>
        <v>4</v>
      </c>
      <c r="E70">
        <v>2240</v>
      </c>
      <c r="F70">
        <v>645</v>
      </c>
      <c r="G70">
        <v>400</v>
      </c>
      <c r="H70" s="6">
        <v>1</v>
      </c>
      <c r="I70" s="6">
        <v>0</v>
      </c>
      <c r="J70" s="8" t="s">
        <v>507</v>
      </c>
      <c r="K70" s="5"/>
      <c r="L70" s="33">
        <f t="shared" si="1"/>
        <v>0.62000000000000011</v>
      </c>
    </row>
    <row r="71" spans="1:12">
      <c r="A71" s="3">
        <v>70</v>
      </c>
      <c r="B71" s="4" t="s">
        <v>94</v>
      </c>
      <c r="C71" s="10">
        <v>1</v>
      </c>
      <c r="D71" s="37">
        <f>BestiaryLevels!V$4</f>
        <v>4</v>
      </c>
      <c r="E71">
        <v>2280</v>
      </c>
      <c r="F71">
        <v>655</v>
      </c>
      <c r="G71">
        <v>400</v>
      </c>
      <c r="H71" s="6">
        <v>1</v>
      </c>
      <c r="I71" s="6">
        <v>0</v>
      </c>
      <c r="J71" s="8" t="s">
        <v>507</v>
      </c>
      <c r="K71" s="5"/>
      <c r="L71" s="33">
        <f t="shared" si="1"/>
        <v>0.62000000000000011</v>
      </c>
    </row>
    <row r="72" spans="1:12">
      <c r="A72" s="3">
        <v>71</v>
      </c>
      <c r="B72" s="4" t="s">
        <v>95</v>
      </c>
      <c r="C72" s="10">
        <v>1</v>
      </c>
      <c r="D72" s="37">
        <f>BestiaryLevels!W$4</f>
        <v>4</v>
      </c>
      <c r="E72">
        <v>7050</v>
      </c>
      <c r="F72">
        <v>2700</v>
      </c>
      <c r="G72">
        <v>1600</v>
      </c>
      <c r="H72" s="6">
        <v>1</v>
      </c>
      <c r="I72" s="6">
        <v>1</v>
      </c>
      <c r="J72" s="8" t="s">
        <v>507</v>
      </c>
      <c r="K72" s="5"/>
      <c r="L72" s="33">
        <f t="shared" si="1"/>
        <v>0.62000000000000011</v>
      </c>
    </row>
    <row r="73" spans="1:12">
      <c r="A73" s="3">
        <v>72</v>
      </c>
      <c r="B73" s="4" t="s">
        <v>96</v>
      </c>
      <c r="C73" s="10">
        <v>1</v>
      </c>
      <c r="D73" s="37">
        <f>BestiaryLevels!X$4</f>
        <v>4</v>
      </c>
      <c r="E73">
        <v>2520</v>
      </c>
      <c r="F73">
        <v>725</v>
      </c>
      <c r="G73">
        <v>500</v>
      </c>
      <c r="H73" s="6">
        <v>1</v>
      </c>
      <c r="I73" s="6">
        <v>0</v>
      </c>
      <c r="J73" s="8" t="s">
        <v>508</v>
      </c>
      <c r="K73" s="5"/>
      <c r="L73" s="33">
        <f t="shared" si="1"/>
        <v>0.62000000000000011</v>
      </c>
    </row>
    <row r="74" spans="1:12">
      <c r="A74" s="3">
        <v>73</v>
      </c>
      <c r="B74" s="4" t="s">
        <v>97</v>
      </c>
      <c r="C74" s="10">
        <v>1</v>
      </c>
      <c r="D74" s="37">
        <f>BestiaryLevels!A$5</f>
        <v>4</v>
      </c>
      <c r="E74">
        <v>2570</v>
      </c>
      <c r="F74">
        <v>740</v>
      </c>
      <c r="G74">
        <v>500</v>
      </c>
      <c r="H74" s="6">
        <v>1</v>
      </c>
      <c r="I74" s="6">
        <v>0</v>
      </c>
      <c r="J74" s="8" t="s">
        <v>508</v>
      </c>
      <c r="K74" s="5"/>
      <c r="L74" s="33">
        <f t="shared" si="1"/>
        <v>0.62000000000000011</v>
      </c>
    </row>
    <row r="75" spans="1:12">
      <c r="A75" s="3">
        <v>74</v>
      </c>
      <c r="B75" s="4" t="s">
        <v>98</v>
      </c>
      <c r="C75" s="10">
        <v>1</v>
      </c>
      <c r="D75" s="37">
        <f>BestiaryLevels!B$5</f>
        <v>4</v>
      </c>
      <c r="E75">
        <v>2620</v>
      </c>
      <c r="F75">
        <v>755</v>
      </c>
      <c r="G75">
        <v>500</v>
      </c>
      <c r="H75" s="6">
        <v>1</v>
      </c>
      <c r="I75" s="6">
        <v>0</v>
      </c>
      <c r="J75" s="8" t="s">
        <v>508</v>
      </c>
      <c r="K75" s="5"/>
      <c r="L75" s="33">
        <f t="shared" si="1"/>
        <v>0.62000000000000011</v>
      </c>
    </row>
    <row r="76" spans="1:12">
      <c r="A76" s="3">
        <v>75</v>
      </c>
      <c r="B76" s="4" t="s">
        <v>99</v>
      </c>
      <c r="C76" s="10">
        <v>1</v>
      </c>
      <c r="D76" s="37">
        <f>BestiaryLevels!C$5</f>
        <v>4</v>
      </c>
      <c r="E76">
        <v>2670</v>
      </c>
      <c r="F76">
        <v>770</v>
      </c>
      <c r="G76">
        <v>500</v>
      </c>
      <c r="H76" s="6">
        <v>1</v>
      </c>
      <c r="I76" s="6">
        <v>0</v>
      </c>
      <c r="J76" s="8" t="s">
        <v>508</v>
      </c>
      <c r="K76" s="5"/>
      <c r="L76" s="33">
        <f t="shared" si="1"/>
        <v>0.62000000000000011</v>
      </c>
    </row>
    <row r="77" spans="1:12">
      <c r="A77" s="3">
        <v>76</v>
      </c>
      <c r="B77" s="4" t="s">
        <v>101</v>
      </c>
      <c r="C77" s="10">
        <v>1</v>
      </c>
      <c r="D77" s="37">
        <f>BestiaryLevels!D$5</f>
        <v>4</v>
      </c>
      <c r="E77">
        <v>2720</v>
      </c>
      <c r="F77">
        <v>785</v>
      </c>
      <c r="G77">
        <v>600</v>
      </c>
      <c r="H77" s="6">
        <v>1</v>
      </c>
      <c r="I77" s="6">
        <v>0</v>
      </c>
      <c r="J77" s="8" t="s">
        <v>508</v>
      </c>
      <c r="K77" s="5"/>
      <c r="L77" s="33">
        <f t="shared" si="1"/>
        <v>0.62000000000000011</v>
      </c>
    </row>
    <row r="78" spans="1:12">
      <c r="A78" s="3">
        <v>77</v>
      </c>
      <c r="B78" s="4" t="s">
        <v>102</v>
      </c>
      <c r="C78" s="10">
        <v>1</v>
      </c>
      <c r="D78" s="37">
        <f>BestiaryLevels!E$5</f>
        <v>4</v>
      </c>
      <c r="E78">
        <v>2760</v>
      </c>
      <c r="F78">
        <v>800</v>
      </c>
      <c r="G78">
        <v>600</v>
      </c>
      <c r="H78" s="6">
        <v>1</v>
      </c>
      <c r="I78" s="6">
        <v>0</v>
      </c>
      <c r="J78" s="8" t="s">
        <v>508</v>
      </c>
      <c r="K78" s="5"/>
      <c r="L78" s="33">
        <f t="shared" si="1"/>
        <v>0.62000000000000011</v>
      </c>
    </row>
    <row r="79" spans="1:12">
      <c r="A79" s="3">
        <v>78</v>
      </c>
      <c r="B79" s="4" t="s">
        <v>103</v>
      </c>
      <c r="C79" s="10">
        <v>1</v>
      </c>
      <c r="D79" s="37">
        <f>BestiaryLevels!F$5</f>
        <v>4</v>
      </c>
      <c r="E79">
        <v>2810</v>
      </c>
      <c r="F79">
        <v>815</v>
      </c>
      <c r="G79">
        <v>600</v>
      </c>
      <c r="H79" s="6">
        <v>1</v>
      </c>
      <c r="I79" s="6">
        <v>0</v>
      </c>
      <c r="J79" s="8" t="s">
        <v>508</v>
      </c>
      <c r="K79" s="5"/>
      <c r="L79" s="33">
        <f t="shared" si="1"/>
        <v>0.62000000000000011</v>
      </c>
    </row>
    <row r="80" spans="1:12">
      <c r="A80" s="3">
        <v>79</v>
      </c>
      <c r="B80" s="4" t="s">
        <v>104</v>
      </c>
      <c r="C80" s="10">
        <v>1</v>
      </c>
      <c r="D80" s="37">
        <f>BestiaryLevels!G$5</f>
        <v>4</v>
      </c>
      <c r="E80">
        <v>2860</v>
      </c>
      <c r="F80">
        <v>830</v>
      </c>
      <c r="G80">
        <v>600</v>
      </c>
      <c r="H80" s="6">
        <v>1</v>
      </c>
      <c r="I80" s="6">
        <v>0</v>
      </c>
      <c r="J80" s="8" t="s">
        <v>508</v>
      </c>
      <c r="K80" s="5"/>
      <c r="L80" s="33">
        <f t="shared" si="1"/>
        <v>0.62000000000000011</v>
      </c>
    </row>
    <row r="81" spans="1:12">
      <c r="A81" s="3">
        <v>80</v>
      </c>
      <c r="B81" s="4" t="s">
        <v>105</v>
      </c>
      <c r="C81" s="10">
        <v>1</v>
      </c>
      <c r="D81" s="37">
        <f>BestiaryLevels!H$5</f>
        <v>4</v>
      </c>
      <c r="E81">
        <v>2900</v>
      </c>
      <c r="F81">
        <v>845</v>
      </c>
      <c r="G81">
        <v>600</v>
      </c>
      <c r="H81" s="6">
        <v>1</v>
      </c>
      <c r="I81" s="6">
        <v>0</v>
      </c>
      <c r="J81" s="8" t="s">
        <v>508</v>
      </c>
      <c r="K81" s="5"/>
      <c r="L81" s="33">
        <f t="shared" si="1"/>
        <v>0.62000000000000011</v>
      </c>
    </row>
    <row r="82" spans="1:12">
      <c r="A82" s="3">
        <v>81</v>
      </c>
      <c r="B82" s="4" t="s">
        <v>106</v>
      </c>
      <c r="C82" s="10">
        <v>1</v>
      </c>
      <c r="D82" s="37">
        <f>BestiaryLevels!I$5</f>
        <v>4</v>
      </c>
      <c r="E82">
        <v>2950</v>
      </c>
      <c r="F82">
        <v>855</v>
      </c>
      <c r="G82">
        <v>600</v>
      </c>
      <c r="H82" s="6">
        <v>1</v>
      </c>
      <c r="I82" s="6">
        <v>0</v>
      </c>
      <c r="J82" s="8" t="s">
        <v>508</v>
      </c>
      <c r="K82" s="5"/>
      <c r="L82" s="33">
        <f t="shared" si="1"/>
        <v>0.62000000000000011</v>
      </c>
    </row>
    <row r="83" spans="1:12">
      <c r="A83" s="3">
        <v>82</v>
      </c>
      <c r="B83" s="4" t="s">
        <v>108</v>
      </c>
      <c r="C83" s="10">
        <v>1</v>
      </c>
      <c r="D83" s="37">
        <f>BestiaryLevels!J$5</f>
        <v>4</v>
      </c>
      <c r="E83">
        <v>9440</v>
      </c>
      <c r="F83">
        <v>3660</v>
      </c>
      <c r="G83">
        <v>2800</v>
      </c>
      <c r="H83" s="6">
        <v>1</v>
      </c>
      <c r="I83" s="6">
        <v>1</v>
      </c>
      <c r="J83" s="8" t="s">
        <v>508</v>
      </c>
      <c r="K83" s="5"/>
      <c r="L83" s="33">
        <f t="shared" si="1"/>
        <v>0.62000000000000011</v>
      </c>
    </row>
    <row r="84" spans="1:12">
      <c r="A84" s="3">
        <v>83</v>
      </c>
      <c r="B84" s="4" t="s">
        <v>110</v>
      </c>
      <c r="C84" s="10">
        <v>1</v>
      </c>
      <c r="D84" s="37">
        <f>BestiaryLevels!K$5</f>
        <v>5</v>
      </c>
      <c r="E84">
        <v>3400</v>
      </c>
      <c r="F84">
        <v>995</v>
      </c>
      <c r="G84">
        <v>800</v>
      </c>
      <c r="H84" s="6">
        <v>1</v>
      </c>
      <c r="I84" s="6">
        <v>0</v>
      </c>
      <c r="J84" s="8" t="s">
        <v>509</v>
      </c>
      <c r="K84" s="5"/>
      <c r="L84" s="33">
        <f t="shared" si="1"/>
        <v>0.79999999999999982</v>
      </c>
    </row>
    <row r="85" spans="1:12">
      <c r="A85" s="3">
        <v>84</v>
      </c>
      <c r="B85" s="4" t="s">
        <v>111</v>
      </c>
      <c r="C85" s="10">
        <v>1</v>
      </c>
      <c r="D85" s="37">
        <f>BestiaryLevels!L$5</f>
        <v>5</v>
      </c>
      <c r="E85">
        <v>3450</v>
      </c>
      <c r="F85">
        <v>1010</v>
      </c>
      <c r="G85">
        <v>800</v>
      </c>
      <c r="H85" s="6">
        <v>1</v>
      </c>
      <c r="I85" s="6">
        <v>0</v>
      </c>
      <c r="J85" s="8" t="s">
        <v>509</v>
      </c>
      <c r="K85" s="5"/>
      <c r="L85" s="33">
        <f t="shared" si="1"/>
        <v>0.79999999999999982</v>
      </c>
    </row>
    <row r="86" spans="1:12">
      <c r="A86" s="3">
        <v>85</v>
      </c>
      <c r="B86" s="4" t="s">
        <v>112</v>
      </c>
      <c r="C86" s="10">
        <v>1</v>
      </c>
      <c r="D86" s="37">
        <f>BestiaryLevels!M$5</f>
        <v>5</v>
      </c>
      <c r="E86">
        <v>3510</v>
      </c>
      <c r="F86">
        <v>1020</v>
      </c>
      <c r="G86">
        <v>800</v>
      </c>
      <c r="H86" s="6">
        <v>1</v>
      </c>
      <c r="I86" s="6">
        <v>0</v>
      </c>
      <c r="J86" s="8" t="s">
        <v>509</v>
      </c>
      <c r="K86" s="5"/>
      <c r="L86" s="33">
        <f t="shared" si="1"/>
        <v>0.79999999999999982</v>
      </c>
    </row>
    <row r="87" spans="1:12">
      <c r="A87" s="3">
        <v>86</v>
      </c>
      <c r="B87" s="4" t="s">
        <v>113</v>
      </c>
      <c r="C87" s="10">
        <v>1</v>
      </c>
      <c r="D87" s="37">
        <f>BestiaryLevels!N$5</f>
        <v>5</v>
      </c>
      <c r="E87">
        <v>3560</v>
      </c>
      <c r="F87">
        <v>1040</v>
      </c>
      <c r="G87">
        <v>800</v>
      </c>
      <c r="H87" s="6">
        <v>1</v>
      </c>
      <c r="I87" s="6">
        <v>0</v>
      </c>
      <c r="J87" s="8" t="s">
        <v>509</v>
      </c>
      <c r="K87" s="5"/>
      <c r="L87" s="33">
        <f t="shared" si="1"/>
        <v>0.79999999999999982</v>
      </c>
    </row>
    <row r="88" spans="1:12">
      <c r="A88" s="3">
        <v>87</v>
      </c>
      <c r="B88" s="4" t="s">
        <v>115</v>
      </c>
      <c r="C88" s="10">
        <v>1</v>
      </c>
      <c r="D88" s="37">
        <f>BestiaryLevels!O$5</f>
        <v>5</v>
      </c>
      <c r="E88">
        <v>3610</v>
      </c>
      <c r="F88">
        <v>1060</v>
      </c>
      <c r="G88">
        <v>900</v>
      </c>
      <c r="H88" s="6">
        <v>1</v>
      </c>
      <c r="I88" s="6">
        <v>0</v>
      </c>
      <c r="J88" s="8" t="s">
        <v>509</v>
      </c>
      <c r="K88" s="8" t="s">
        <v>503</v>
      </c>
      <c r="L88" s="33">
        <f t="shared" si="1"/>
        <v>0.79999999999999982</v>
      </c>
    </row>
    <row r="89" spans="1:12">
      <c r="A89" s="3">
        <v>88</v>
      </c>
      <c r="B89" s="4" t="s">
        <v>116</v>
      </c>
      <c r="C89" s="10">
        <v>1</v>
      </c>
      <c r="D89" s="37">
        <f>BestiaryLevels!P$5</f>
        <v>5</v>
      </c>
      <c r="E89">
        <v>3670</v>
      </c>
      <c r="F89">
        <v>1070</v>
      </c>
      <c r="G89">
        <v>900</v>
      </c>
      <c r="H89" s="6">
        <v>1</v>
      </c>
      <c r="I89" s="6">
        <v>0</v>
      </c>
      <c r="J89" s="8" t="s">
        <v>509</v>
      </c>
      <c r="K89" s="8" t="s">
        <v>503</v>
      </c>
      <c r="L89" s="33">
        <f t="shared" si="1"/>
        <v>0.79999999999999982</v>
      </c>
    </row>
    <row r="90" spans="1:12">
      <c r="A90" s="3">
        <v>89</v>
      </c>
      <c r="B90" s="4" t="s">
        <v>117</v>
      </c>
      <c r="C90" s="10">
        <v>1</v>
      </c>
      <c r="D90" s="37">
        <f>BestiaryLevels!Q$5</f>
        <v>5</v>
      </c>
      <c r="E90">
        <v>3720</v>
      </c>
      <c r="F90">
        <v>1090</v>
      </c>
      <c r="G90">
        <v>900</v>
      </c>
      <c r="H90" s="6">
        <v>1</v>
      </c>
      <c r="I90" s="6">
        <v>0</v>
      </c>
      <c r="J90" s="8" t="s">
        <v>509</v>
      </c>
      <c r="K90" s="8" t="s">
        <v>503</v>
      </c>
      <c r="L90" s="33">
        <f t="shared" si="1"/>
        <v>0.79999999999999982</v>
      </c>
    </row>
    <row r="91" spans="1:12">
      <c r="A91" s="3">
        <v>90</v>
      </c>
      <c r="B91" s="4" t="s">
        <v>118</v>
      </c>
      <c r="C91" s="10">
        <v>1</v>
      </c>
      <c r="D91" s="37">
        <f>BestiaryLevels!R$5</f>
        <v>5</v>
      </c>
      <c r="E91">
        <v>3770</v>
      </c>
      <c r="F91">
        <v>1100</v>
      </c>
      <c r="G91">
        <v>900</v>
      </c>
      <c r="H91" s="6">
        <v>1</v>
      </c>
      <c r="I91" s="6">
        <v>0</v>
      </c>
      <c r="J91" s="8" t="s">
        <v>509</v>
      </c>
      <c r="K91" s="8" t="s">
        <v>503</v>
      </c>
      <c r="L91" s="33">
        <f t="shared" si="1"/>
        <v>0.79999999999999982</v>
      </c>
    </row>
    <row r="92" spans="1:12">
      <c r="A92" s="3">
        <v>91</v>
      </c>
      <c r="B92" s="4" t="s">
        <v>119</v>
      </c>
      <c r="C92" s="10">
        <v>1</v>
      </c>
      <c r="D92" s="37">
        <f>BestiaryLevels!S$5</f>
        <v>5</v>
      </c>
      <c r="E92">
        <v>3820</v>
      </c>
      <c r="F92">
        <v>1120</v>
      </c>
      <c r="G92">
        <v>900</v>
      </c>
      <c r="H92" s="6">
        <v>1</v>
      </c>
      <c r="I92" s="6">
        <v>0</v>
      </c>
      <c r="J92" s="8" t="s">
        <v>509</v>
      </c>
      <c r="K92" s="8" t="s">
        <v>503</v>
      </c>
      <c r="L92" s="33">
        <f t="shared" si="1"/>
        <v>0.79999999999999982</v>
      </c>
    </row>
    <row r="93" spans="1:12">
      <c r="A93" s="3">
        <v>92</v>
      </c>
      <c r="B93" s="4" t="s">
        <v>121</v>
      </c>
      <c r="C93" s="10">
        <v>1</v>
      </c>
      <c r="D93" s="37">
        <f>BestiaryLevels!T$5</f>
        <v>5</v>
      </c>
      <c r="E93">
        <v>3870</v>
      </c>
      <c r="F93">
        <v>1140</v>
      </c>
      <c r="G93">
        <v>1000</v>
      </c>
      <c r="H93" s="6">
        <v>1</v>
      </c>
      <c r="I93" s="6">
        <v>0</v>
      </c>
      <c r="J93" s="8" t="s">
        <v>509</v>
      </c>
      <c r="K93" s="8" t="s">
        <v>503</v>
      </c>
      <c r="L93" s="33">
        <f t="shared" si="1"/>
        <v>0.79999999999999982</v>
      </c>
    </row>
    <row r="94" spans="1:12">
      <c r="A94" s="3">
        <v>93</v>
      </c>
      <c r="B94" s="4" t="s">
        <v>122</v>
      </c>
      <c r="C94" s="10">
        <v>1</v>
      </c>
      <c r="D94" s="37">
        <f>BestiaryLevels!U$5</f>
        <v>5</v>
      </c>
      <c r="E94">
        <v>3920</v>
      </c>
      <c r="F94">
        <v>1150</v>
      </c>
      <c r="G94">
        <v>1000</v>
      </c>
      <c r="H94" s="6">
        <v>1</v>
      </c>
      <c r="I94" s="6">
        <v>0</v>
      </c>
      <c r="J94" s="8" t="s">
        <v>509</v>
      </c>
      <c r="K94" s="8" t="s">
        <v>503</v>
      </c>
      <c r="L94" s="33">
        <f t="shared" si="1"/>
        <v>0.79999999999999982</v>
      </c>
    </row>
    <row r="95" spans="1:12">
      <c r="A95" s="3">
        <v>94</v>
      </c>
      <c r="B95" s="4" t="s">
        <v>123</v>
      </c>
      <c r="C95" s="10">
        <v>1</v>
      </c>
      <c r="D95" s="37">
        <f>BestiaryLevels!V$5</f>
        <v>5</v>
      </c>
      <c r="E95">
        <v>3970</v>
      </c>
      <c r="F95">
        <v>1170</v>
      </c>
      <c r="G95">
        <v>1000</v>
      </c>
      <c r="H95" s="6">
        <v>1</v>
      </c>
      <c r="I95" s="6">
        <v>0</v>
      </c>
      <c r="J95" s="8" t="s">
        <v>509</v>
      </c>
      <c r="K95" s="8" t="s">
        <v>503</v>
      </c>
      <c r="L95" s="33">
        <f t="shared" si="1"/>
        <v>0.79999999999999982</v>
      </c>
    </row>
    <row r="96" spans="1:12">
      <c r="A96" s="3">
        <v>95</v>
      </c>
      <c r="B96" s="4" t="s">
        <v>124</v>
      </c>
      <c r="C96" s="10">
        <v>1</v>
      </c>
      <c r="D96" s="37">
        <f>BestiaryLevels!W$5</f>
        <v>5</v>
      </c>
      <c r="E96">
        <v>4020</v>
      </c>
      <c r="F96">
        <v>1180</v>
      </c>
      <c r="G96">
        <v>1000</v>
      </c>
      <c r="H96" s="6">
        <v>1</v>
      </c>
      <c r="I96" s="6">
        <v>0</v>
      </c>
      <c r="J96" s="8" t="s">
        <v>509</v>
      </c>
      <c r="K96" s="8" t="s">
        <v>503</v>
      </c>
      <c r="L96" s="33">
        <f t="shared" si="1"/>
        <v>0.79999999999999982</v>
      </c>
    </row>
    <row r="97" spans="1:12">
      <c r="A97" s="3">
        <v>96</v>
      </c>
      <c r="B97" s="4" t="s">
        <v>125</v>
      </c>
      <c r="C97" s="10">
        <v>1</v>
      </c>
      <c r="D97" s="37">
        <f>BestiaryLevels!X$5</f>
        <v>5</v>
      </c>
      <c r="E97">
        <v>4070</v>
      </c>
      <c r="F97">
        <v>1200</v>
      </c>
      <c r="G97">
        <v>1000</v>
      </c>
      <c r="H97" s="6">
        <v>1</v>
      </c>
      <c r="I97" s="6">
        <v>0</v>
      </c>
      <c r="J97" s="8" t="s">
        <v>509</v>
      </c>
      <c r="K97" s="8" t="s">
        <v>503</v>
      </c>
      <c r="L97" s="33">
        <f t="shared" si="1"/>
        <v>0.79999999999999982</v>
      </c>
    </row>
    <row r="98" spans="1:12">
      <c r="A98" s="3">
        <v>97</v>
      </c>
      <c r="B98" s="4" t="s">
        <v>132</v>
      </c>
      <c r="C98" s="10">
        <v>1</v>
      </c>
      <c r="D98" s="37">
        <f>BestiaryLevels!A$6</f>
        <v>5</v>
      </c>
      <c r="E98">
        <v>4120</v>
      </c>
      <c r="F98">
        <v>1210</v>
      </c>
      <c r="G98">
        <v>1100</v>
      </c>
      <c r="H98" s="6">
        <v>1</v>
      </c>
      <c r="I98" s="6">
        <v>0</v>
      </c>
      <c r="J98" s="8" t="s">
        <v>509</v>
      </c>
      <c r="K98" s="8" t="s">
        <v>503</v>
      </c>
      <c r="L98" s="33">
        <f t="shared" si="1"/>
        <v>0.79999999999999982</v>
      </c>
    </row>
    <row r="99" spans="1:12">
      <c r="A99" s="3">
        <v>98</v>
      </c>
      <c r="B99" s="4" t="s">
        <v>141</v>
      </c>
      <c r="C99" s="10">
        <v>1</v>
      </c>
      <c r="D99" s="37">
        <f>BestiaryLevels!B$6</f>
        <v>5</v>
      </c>
      <c r="E99">
        <v>12900</v>
      </c>
      <c r="F99">
        <v>5090</v>
      </c>
      <c r="G99">
        <v>4400</v>
      </c>
      <c r="H99" s="6">
        <v>1</v>
      </c>
      <c r="I99" s="6">
        <v>1</v>
      </c>
      <c r="J99" s="8" t="s">
        <v>503</v>
      </c>
      <c r="K99" s="5"/>
      <c r="L99" s="33">
        <f t="shared" si="1"/>
        <v>0.79999999999999982</v>
      </c>
    </row>
    <row r="100" spans="1:12">
      <c r="A100" s="3">
        <v>99</v>
      </c>
      <c r="B100" s="4" t="s">
        <v>146</v>
      </c>
      <c r="C100" s="10">
        <v>1</v>
      </c>
      <c r="D100" s="37">
        <f>BestiaryLevels!C$6</f>
        <v>5</v>
      </c>
      <c r="E100">
        <v>13600</v>
      </c>
      <c r="F100">
        <v>5380</v>
      </c>
      <c r="G100">
        <v>4800</v>
      </c>
      <c r="H100" s="6">
        <v>1</v>
      </c>
      <c r="I100" s="6">
        <v>1</v>
      </c>
      <c r="J100" s="8" t="s">
        <v>503</v>
      </c>
      <c r="K100" s="5"/>
      <c r="L100" s="33">
        <f t="shared" si="1"/>
        <v>0.79999999999999982</v>
      </c>
    </row>
    <row r="101" spans="1:12">
      <c r="A101" s="3">
        <v>100</v>
      </c>
      <c r="B101" s="4" t="s">
        <v>142</v>
      </c>
      <c r="C101" s="10">
        <v>1</v>
      </c>
      <c r="D101" s="37">
        <f>BestiaryLevels!D$6</f>
        <v>4</v>
      </c>
      <c r="E101">
        <v>4310</v>
      </c>
      <c r="F101">
        <v>1270</v>
      </c>
      <c r="G101">
        <v>1100</v>
      </c>
      <c r="H101" s="6">
        <v>1</v>
      </c>
      <c r="I101" s="6">
        <v>0</v>
      </c>
      <c r="J101" s="8" t="s">
        <v>510</v>
      </c>
      <c r="K101" s="5"/>
      <c r="L101" s="33">
        <f t="shared" si="1"/>
        <v>0.62000000000000011</v>
      </c>
    </row>
    <row r="102" spans="1:12">
      <c r="A102" s="3">
        <v>101</v>
      </c>
      <c r="B102" s="4" t="s">
        <v>143</v>
      </c>
      <c r="C102" s="10">
        <v>1</v>
      </c>
      <c r="D102" s="37">
        <f>BestiaryLevels!E$6</f>
        <v>4</v>
      </c>
      <c r="E102">
        <v>4370</v>
      </c>
      <c r="F102">
        <v>1290</v>
      </c>
      <c r="G102">
        <v>1200</v>
      </c>
      <c r="H102" s="6">
        <v>1</v>
      </c>
      <c r="I102" s="6">
        <v>0</v>
      </c>
      <c r="J102" s="8" t="s">
        <v>510</v>
      </c>
      <c r="K102" s="5"/>
      <c r="L102" s="33">
        <f t="shared" si="1"/>
        <v>0.62000000000000011</v>
      </c>
    </row>
    <row r="103" spans="1:12">
      <c r="A103" s="3">
        <v>102</v>
      </c>
      <c r="B103" s="4" t="s">
        <v>144</v>
      </c>
      <c r="C103" s="10">
        <v>1</v>
      </c>
      <c r="D103" s="37">
        <f>BestiaryLevels!F$6</f>
        <v>4</v>
      </c>
      <c r="E103">
        <v>4430</v>
      </c>
      <c r="F103">
        <v>1310</v>
      </c>
      <c r="G103">
        <v>1200</v>
      </c>
      <c r="H103" s="6">
        <v>1</v>
      </c>
      <c r="I103" s="6">
        <v>0</v>
      </c>
      <c r="J103" s="8" t="s">
        <v>510</v>
      </c>
      <c r="K103" s="5"/>
      <c r="L103" s="33">
        <f t="shared" si="1"/>
        <v>0.62000000000000011</v>
      </c>
    </row>
    <row r="104" spans="1:12">
      <c r="A104" s="3">
        <v>103</v>
      </c>
      <c r="B104" s="4" t="s">
        <v>145</v>
      </c>
      <c r="C104" s="10">
        <v>1</v>
      </c>
      <c r="D104" s="37">
        <f>BestiaryLevels!G$6</f>
        <v>4</v>
      </c>
      <c r="E104">
        <v>4490</v>
      </c>
      <c r="F104">
        <v>1320</v>
      </c>
      <c r="G104">
        <v>1200</v>
      </c>
      <c r="H104" s="6">
        <v>1</v>
      </c>
      <c r="I104" s="6">
        <v>0</v>
      </c>
      <c r="J104" s="8" t="s">
        <v>510</v>
      </c>
      <c r="K104" s="5"/>
      <c r="L104" s="33">
        <f t="shared" si="1"/>
        <v>0.62000000000000011</v>
      </c>
    </row>
    <row r="105" spans="1:12">
      <c r="A105" s="3">
        <v>104</v>
      </c>
      <c r="B105" s="4" t="s">
        <v>147</v>
      </c>
      <c r="C105" s="10">
        <v>1</v>
      </c>
      <c r="D105" s="37">
        <f>BestiaryLevels!H$6</f>
        <v>4</v>
      </c>
      <c r="E105">
        <v>4540</v>
      </c>
      <c r="F105">
        <v>1340</v>
      </c>
      <c r="G105">
        <v>1200</v>
      </c>
      <c r="H105" s="6">
        <v>1</v>
      </c>
      <c r="I105" s="6">
        <v>0</v>
      </c>
      <c r="J105" s="8" t="s">
        <v>510</v>
      </c>
      <c r="K105" s="5"/>
      <c r="L105" s="33">
        <f t="shared" si="1"/>
        <v>0.62000000000000011</v>
      </c>
    </row>
    <row r="106" spans="1:12">
      <c r="A106" s="3">
        <v>105</v>
      </c>
      <c r="B106" s="4" t="s">
        <v>150</v>
      </c>
      <c r="C106" s="10">
        <v>1</v>
      </c>
      <c r="D106" s="37">
        <f>BestiaryLevels!I$6</f>
        <v>4</v>
      </c>
      <c r="E106">
        <v>4600</v>
      </c>
      <c r="F106">
        <v>1360</v>
      </c>
      <c r="G106">
        <v>1300</v>
      </c>
      <c r="H106" s="6">
        <v>1</v>
      </c>
      <c r="I106" s="6">
        <v>0</v>
      </c>
      <c r="J106" s="8" t="s">
        <v>510</v>
      </c>
      <c r="K106" s="5"/>
      <c r="L106" s="33">
        <f t="shared" si="1"/>
        <v>0.62000000000000011</v>
      </c>
    </row>
    <row r="107" spans="1:12">
      <c r="A107" s="3">
        <v>106</v>
      </c>
      <c r="B107" s="4" t="s">
        <v>151</v>
      </c>
      <c r="C107" s="10">
        <v>1</v>
      </c>
      <c r="D107" s="37">
        <f>BestiaryLevels!J$6</f>
        <v>4</v>
      </c>
      <c r="E107">
        <v>4660</v>
      </c>
      <c r="F107">
        <v>1380</v>
      </c>
      <c r="G107">
        <v>1300</v>
      </c>
      <c r="H107" s="6">
        <v>1</v>
      </c>
      <c r="I107" s="6">
        <v>0</v>
      </c>
      <c r="J107" s="8" t="s">
        <v>510</v>
      </c>
      <c r="K107" s="5"/>
      <c r="L107" s="33">
        <f t="shared" si="1"/>
        <v>0.62000000000000011</v>
      </c>
    </row>
    <row r="108" spans="1:12">
      <c r="A108" s="3">
        <v>107</v>
      </c>
      <c r="B108" s="4" t="s">
        <v>152</v>
      </c>
      <c r="C108" s="10">
        <v>1</v>
      </c>
      <c r="D108" s="37">
        <f>BestiaryLevels!K$6</f>
        <v>4</v>
      </c>
      <c r="E108">
        <v>4710</v>
      </c>
      <c r="F108">
        <v>1390</v>
      </c>
      <c r="G108">
        <v>1300</v>
      </c>
      <c r="H108" s="6">
        <v>1</v>
      </c>
      <c r="I108" s="6">
        <v>0</v>
      </c>
      <c r="J108" s="8" t="s">
        <v>510</v>
      </c>
      <c r="K108" s="5"/>
      <c r="L108" s="33">
        <f t="shared" si="1"/>
        <v>0.62000000000000011</v>
      </c>
    </row>
    <row r="109" spans="1:12">
      <c r="A109" s="3">
        <v>108</v>
      </c>
      <c r="B109" s="4" t="s">
        <v>153</v>
      </c>
      <c r="C109" s="10">
        <v>1</v>
      </c>
      <c r="D109" s="37">
        <f>BestiaryLevels!L$6</f>
        <v>4</v>
      </c>
      <c r="E109">
        <v>4770</v>
      </c>
      <c r="F109">
        <v>1410</v>
      </c>
      <c r="G109">
        <v>1300</v>
      </c>
      <c r="H109" s="6">
        <v>1</v>
      </c>
      <c r="I109" s="6">
        <v>0</v>
      </c>
      <c r="J109" s="8" t="s">
        <v>510</v>
      </c>
      <c r="K109" s="5"/>
      <c r="L109" s="33">
        <f t="shared" si="1"/>
        <v>0.62000000000000011</v>
      </c>
    </row>
    <row r="110" spans="1:12">
      <c r="A110" s="3">
        <v>109</v>
      </c>
      <c r="B110" s="4" t="s">
        <v>155</v>
      </c>
      <c r="C110" s="10">
        <v>1</v>
      </c>
      <c r="D110" s="37">
        <f>BestiaryLevels!M$6</f>
        <v>4</v>
      </c>
      <c r="E110">
        <v>4820</v>
      </c>
      <c r="F110">
        <v>1430</v>
      </c>
      <c r="G110">
        <v>1400</v>
      </c>
      <c r="H110" s="6">
        <v>1</v>
      </c>
      <c r="I110" s="6">
        <v>0</v>
      </c>
      <c r="J110" s="8" t="s">
        <v>510</v>
      </c>
      <c r="K110" s="5"/>
      <c r="L110" s="33">
        <f t="shared" si="1"/>
        <v>0.62000000000000011</v>
      </c>
    </row>
    <row r="111" spans="1:12">
      <c r="A111" s="3">
        <v>110</v>
      </c>
      <c r="B111" s="4" t="s">
        <v>156</v>
      </c>
      <c r="C111" s="10">
        <v>1</v>
      </c>
      <c r="D111" s="37">
        <f>BestiaryLevels!N$6</f>
        <v>4</v>
      </c>
      <c r="E111">
        <v>4880</v>
      </c>
      <c r="F111">
        <v>1440</v>
      </c>
      <c r="G111">
        <v>1400</v>
      </c>
      <c r="H111" s="6">
        <v>1</v>
      </c>
      <c r="I111" s="6">
        <v>0</v>
      </c>
      <c r="J111" s="8" t="s">
        <v>510</v>
      </c>
      <c r="K111" s="5"/>
      <c r="L111" s="33">
        <f t="shared" si="1"/>
        <v>0.62000000000000011</v>
      </c>
    </row>
    <row r="112" spans="1:12">
      <c r="A112" s="3">
        <v>111</v>
      </c>
      <c r="B112" s="4" t="s">
        <v>157</v>
      </c>
      <c r="C112" s="10">
        <v>1</v>
      </c>
      <c r="D112" s="37">
        <f>BestiaryLevels!O$6</f>
        <v>4</v>
      </c>
      <c r="E112">
        <v>4930</v>
      </c>
      <c r="F112">
        <v>1460</v>
      </c>
      <c r="G112">
        <v>1400</v>
      </c>
      <c r="H112" s="6">
        <v>1</v>
      </c>
      <c r="I112" s="6">
        <v>0</v>
      </c>
      <c r="J112" s="8" t="s">
        <v>510</v>
      </c>
      <c r="K112" s="5"/>
      <c r="L112" s="33">
        <f t="shared" si="1"/>
        <v>0.62000000000000011</v>
      </c>
    </row>
    <row r="113" spans="1:12">
      <c r="A113" s="3">
        <v>112</v>
      </c>
      <c r="B113" s="4" t="s">
        <v>158</v>
      </c>
      <c r="C113" s="10">
        <v>1</v>
      </c>
      <c r="D113" s="37">
        <f>BestiaryLevels!P$6</f>
        <v>4</v>
      </c>
      <c r="E113">
        <v>4980</v>
      </c>
      <c r="F113">
        <v>1480</v>
      </c>
      <c r="G113">
        <v>1400</v>
      </c>
      <c r="H113" s="6">
        <v>1</v>
      </c>
      <c r="I113" s="6">
        <v>0</v>
      </c>
      <c r="J113" s="8" t="s">
        <v>510</v>
      </c>
      <c r="K113" s="5"/>
      <c r="L113" s="33">
        <f t="shared" si="1"/>
        <v>0.62000000000000011</v>
      </c>
    </row>
    <row r="114" spans="1:12">
      <c r="A114" s="3">
        <v>113</v>
      </c>
      <c r="B114" s="4" t="s">
        <v>160</v>
      </c>
      <c r="C114" s="10">
        <v>1</v>
      </c>
      <c r="D114" s="37">
        <f>BestiaryLevels!Q$6</f>
        <v>4</v>
      </c>
      <c r="E114">
        <v>5040</v>
      </c>
      <c r="F114">
        <v>1490</v>
      </c>
      <c r="G114">
        <v>1500</v>
      </c>
      <c r="H114" s="6">
        <v>1</v>
      </c>
      <c r="I114" s="6">
        <v>0</v>
      </c>
      <c r="J114" s="8" t="s">
        <v>510</v>
      </c>
      <c r="K114" s="5"/>
      <c r="L114" s="33">
        <f t="shared" si="1"/>
        <v>0.62000000000000011</v>
      </c>
    </row>
    <row r="115" spans="1:12">
      <c r="A115" s="3">
        <v>114</v>
      </c>
      <c r="B115" s="4" t="s">
        <v>161</v>
      </c>
      <c r="C115" s="10">
        <v>1</v>
      </c>
      <c r="D115" s="37">
        <f>BestiaryLevels!R$6</f>
        <v>4</v>
      </c>
      <c r="E115">
        <v>5090</v>
      </c>
      <c r="F115">
        <v>1510</v>
      </c>
      <c r="G115">
        <v>1500</v>
      </c>
      <c r="H115" s="6">
        <v>1</v>
      </c>
      <c r="I115" s="6">
        <v>0</v>
      </c>
      <c r="J115" s="8" t="s">
        <v>510</v>
      </c>
      <c r="K115" s="5"/>
      <c r="L115" s="33">
        <f t="shared" si="1"/>
        <v>0.62000000000000011</v>
      </c>
    </row>
    <row r="116" spans="1:12">
      <c r="A116" s="3">
        <v>115</v>
      </c>
      <c r="B116" s="4" t="s">
        <v>162</v>
      </c>
      <c r="C116" s="10">
        <v>1</v>
      </c>
      <c r="D116" s="37">
        <f>BestiaryLevels!S$6</f>
        <v>4</v>
      </c>
      <c r="E116">
        <v>5140</v>
      </c>
      <c r="F116">
        <v>1530</v>
      </c>
      <c r="G116">
        <v>1500</v>
      </c>
      <c r="H116" s="6">
        <v>1</v>
      </c>
      <c r="I116" s="6">
        <v>0</v>
      </c>
      <c r="J116" s="8" t="s">
        <v>510</v>
      </c>
      <c r="K116" s="5"/>
      <c r="L116" s="33">
        <f t="shared" si="1"/>
        <v>0.62000000000000011</v>
      </c>
    </row>
    <row r="117" spans="1:12">
      <c r="A117" s="3">
        <v>116</v>
      </c>
      <c r="B117" s="4" t="s">
        <v>163</v>
      </c>
      <c r="C117" s="10">
        <v>1</v>
      </c>
      <c r="D117" s="37">
        <f>BestiaryLevels!T$6</f>
        <v>4</v>
      </c>
      <c r="E117">
        <v>5190</v>
      </c>
      <c r="F117">
        <v>1540</v>
      </c>
      <c r="G117">
        <v>1500</v>
      </c>
      <c r="H117" s="6">
        <v>1</v>
      </c>
      <c r="I117" s="6">
        <v>0</v>
      </c>
      <c r="J117" s="8" t="s">
        <v>510</v>
      </c>
      <c r="K117" s="5"/>
      <c r="L117" s="33">
        <f t="shared" si="1"/>
        <v>0.62000000000000011</v>
      </c>
    </row>
    <row r="118" spans="1:12">
      <c r="A118" s="3">
        <v>117</v>
      </c>
      <c r="B118" s="4" t="s">
        <v>164</v>
      </c>
      <c r="C118" s="10">
        <v>1</v>
      </c>
      <c r="D118" s="37">
        <f>BestiaryLevels!U$6</f>
        <v>4</v>
      </c>
      <c r="E118">
        <v>5250</v>
      </c>
      <c r="F118">
        <v>1560</v>
      </c>
      <c r="G118">
        <v>1600</v>
      </c>
      <c r="H118" s="6">
        <v>1</v>
      </c>
      <c r="I118" s="6">
        <v>0</v>
      </c>
      <c r="J118" s="8" t="s">
        <v>510</v>
      </c>
      <c r="K118" s="5"/>
      <c r="L118" s="33">
        <f t="shared" si="1"/>
        <v>0.62000000000000011</v>
      </c>
    </row>
    <row r="119" spans="1:12">
      <c r="A119" s="3">
        <v>118</v>
      </c>
      <c r="B119" s="4" t="s">
        <v>165</v>
      </c>
      <c r="C119" s="10">
        <v>1</v>
      </c>
      <c r="D119" s="37">
        <f>BestiaryLevels!V$6</f>
        <v>4</v>
      </c>
      <c r="E119">
        <v>5300</v>
      </c>
      <c r="F119">
        <v>1570</v>
      </c>
      <c r="G119">
        <v>1600</v>
      </c>
      <c r="H119" s="6">
        <v>1</v>
      </c>
      <c r="I119" s="6">
        <v>0</v>
      </c>
      <c r="J119" s="8" t="s">
        <v>510</v>
      </c>
      <c r="K119" s="5"/>
      <c r="L119" s="33">
        <f t="shared" si="1"/>
        <v>0.62000000000000011</v>
      </c>
    </row>
    <row r="120" spans="1:12">
      <c r="A120" s="3">
        <v>119</v>
      </c>
      <c r="B120" s="4" t="s">
        <v>172</v>
      </c>
      <c r="C120" s="10">
        <v>1</v>
      </c>
      <c r="D120" s="37">
        <f>BestiaryLevels!W$6</f>
        <v>4</v>
      </c>
      <c r="E120">
        <v>16800</v>
      </c>
      <c r="F120">
        <v>6690</v>
      </c>
      <c r="G120">
        <v>6800</v>
      </c>
      <c r="H120" s="6">
        <v>1</v>
      </c>
      <c r="I120" s="6">
        <v>1</v>
      </c>
      <c r="J120" s="8" t="s">
        <v>510</v>
      </c>
      <c r="K120" s="5"/>
      <c r="L120" s="33">
        <f t="shared" si="1"/>
        <v>0.62000000000000011</v>
      </c>
    </row>
    <row r="121" spans="1:12">
      <c r="A121" s="3">
        <v>120</v>
      </c>
      <c r="B121" s="4" t="s">
        <v>166</v>
      </c>
      <c r="C121" s="10">
        <v>1</v>
      </c>
      <c r="D121" s="37">
        <f>BestiaryLevels!X$6</f>
        <v>4</v>
      </c>
      <c r="E121">
        <v>5350</v>
      </c>
      <c r="F121">
        <v>1590</v>
      </c>
      <c r="G121">
        <v>1600</v>
      </c>
      <c r="H121" s="6">
        <v>1</v>
      </c>
      <c r="I121" s="6">
        <v>0</v>
      </c>
      <c r="J121" s="8" t="s">
        <v>510</v>
      </c>
      <c r="K121" s="5"/>
      <c r="L121" s="33">
        <f t="shared" si="1"/>
        <v>0.62000000000000011</v>
      </c>
    </row>
    <row r="122" spans="1:12">
      <c r="A122" s="3">
        <v>121</v>
      </c>
      <c r="B122" s="4" t="s">
        <v>167</v>
      </c>
      <c r="C122" s="10">
        <v>1</v>
      </c>
      <c r="D122" s="37">
        <f>BestiaryLevels!A$9</f>
        <v>4</v>
      </c>
      <c r="E122">
        <v>5400</v>
      </c>
      <c r="F122">
        <v>1610</v>
      </c>
      <c r="G122">
        <v>1600</v>
      </c>
      <c r="H122" s="6">
        <v>1</v>
      </c>
      <c r="I122" s="6">
        <v>0</v>
      </c>
      <c r="J122" s="8" t="s">
        <v>510</v>
      </c>
      <c r="K122" s="5"/>
      <c r="L122" s="33">
        <f t="shared" si="1"/>
        <v>0.62000000000000011</v>
      </c>
    </row>
    <row r="123" spans="1:12">
      <c r="A123" s="3">
        <v>122</v>
      </c>
      <c r="B123" s="4" t="s">
        <v>170</v>
      </c>
      <c r="C123" s="10">
        <v>1</v>
      </c>
      <c r="D123" s="37">
        <f>BestiaryLevels!B$9</f>
        <v>4</v>
      </c>
      <c r="E123">
        <v>5450</v>
      </c>
      <c r="F123">
        <v>1620</v>
      </c>
      <c r="G123">
        <v>1700</v>
      </c>
      <c r="H123" s="6">
        <v>1</v>
      </c>
      <c r="I123" s="6">
        <v>0</v>
      </c>
      <c r="J123" s="8" t="s">
        <v>510</v>
      </c>
      <c r="K123" s="5"/>
      <c r="L123" s="33">
        <f t="shared" si="1"/>
        <v>0.62000000000000011</v>
      </c>
    </row>
    <row r="124" spans="1:12">
      <c r="A124" s="3">
        <v>123</v>
      </c>
      <c r="B124" s="4" t="s">
        <v>171</v>
      </c>
      <c r="C124" s="10">
        <v>1</v>
      </c>
      <c r="D124" s="37">
        <f>BestiaryLevels!C$9</f>
        <v>4</v>
      </c>
      <c r="E124">
        <v>5500</v>
      </c>
      <c r="F124">
        <v>1640</v>
      </c>
      <c r="G124">
        <v>1700</v>
      </c>
      <c r="H124" s="6">
        <v>1</v>
      </c>
      <c r="I124" s="6">
        <v>0</v>
      </c>
      <c r="J124" s="8" t="s">
        <v>510</v>
      </c>
      <c r="K124" s="5"/>
      <c r="L124" s="33">
        <f t="shared" si="1"/>
        <v>0.62000000000000011</v>
      </c>
    </row>
    <row r="125" spans="1:12">
      <c r="A125" s="3">
        <v>124</v>
      </c>
      <c r="B125" s="4" t="s">
        <v>184</v>
      </c>
      <c r="C125" s="10">
        <v>1</v>
      </c>
      <c r="D125" s="37">
        <f>BestiaryLevels!D$9</f>
        <v>4</v>
      </c>
      <c r="E125">
        <v>17300</v>
      </c>
      <c r="F125">
        <v>6930</v>
      </c>
      <c r="G125">
        <v>7200</v>
      </c>
      <c r="H125" s="6">
        <v>1</v>
      </c>
      <c r="I125" s="6">
        <v>1</v>
      </c>
      <c r="J125" s="8" t="s">
        <v>510</v>
      </c>
      <c r="K125" s="5"/>
      <c r="L125" s="33">
        <f t="shared" si="1"/>
        <v>0.62000000000000011</v>
      </c>
    </row>
    <row r="126" spans="1:12">
      <c r="A126" s="3">
        <v>125</v>
      </c>
      <c r="B126" s="4" t="s">
        <v>188</v>
      </c>
      <c r="C126" s="10">
        <v>1</v>
      </c>
      <c r="D126" s="37">
        <f>BestiaryLevels!E$9</f>
        <v>5</v>
      </c>
      <c r="E126">
        <v>5990</v>
      </c>
      <c r="F126">
        <v>1790</v>
      </c>
      <c r="G126">
        <v>1900</v>
      </c>
      <c r="H126" s="6">
        <v>1</v>
      </c>
      <c r="I126" s="6">
        <v>0</v>
      </c>
      <c r="J126" s="8" t="s">
        <v>511</v>
      </c>
      <c r="K126" s="5"/>
      <c r="L126" s="33">
        <f t="shared" si="1"/>
        <v>0.79999999999999982</v>
      </c>
    </row>
    <row r="127" spans="1:12">
      <c r="A127" s="3">
        <v>126</v>
      </c>
      <c r="B127" s="4" t="s">
        <v>191</v>
      </c>
      <c r="C127" s="10">
        <v>1</v>
      </c>
      <c r="D127" s="37">
        <f>BestiaryLevels!F$9</f>
        <v>5</v>
      </c>
      <c r="E127">
        <v>6080</v>
      </c>
      <c r="F127">
        <v>1820</v>
      </c>
      <c r="G127">
        <v>2000</v>
      </c>
      <c r="H127" s="6">
        <v>1</v>
      </c>
      <c r="I127" s="6">
        <v>0</v>
      </c>
      <c r="J127" s="8" t="s">
        <v>511</v>
      </c>
      <c r="K127" s="5"/>
      <c r="L127" s="33">
        <f t="shared" si="1"/>
        <v>0.79999999999999982</v>
      </c>
    </row>
    <row r="128" spans="1:12">
      <c r="A128" s="3">
        <v>127</v>
      </c>
      <c r="B128" s="4" t="s">
        <v>193</v>
      </c>
      <c r="C128" s="10">
        <v>1</v>
      </c>
      <c r="D128" s="37">
        <f>BestiaryLevels!G$9</f>
        <v>5</v>
      </c>
      <c r="E128">
        <v>6170</v>
      </c>
      <c r="F128">
        <v>1850</v>
      </c>
      <c r="G128">
        <v>2000</v>
      </c>
      <c r="H128" s="6">
        <v>1</v>
      </c>
      <c r="I128" s="6">
        <v>0</v>
      </c>
      <c r="J128" s="8" t="s">
        <v>511</v>
      </c>
      <c r="K128" s="5"/>
      <c r="L128" s="33">
        <f t="shared" si="1"/>
        <v>0.79999999999999982</v>
      </c>
    </row>
    <row r="129" spans="1:12">
      <c r="A129" s="3">
        <v>128</v>
      </c>
      <c r="B129" s="4" t="s">
        <v>196</v>
      </c>
      <c r="C129" s="10">
        <v>1</v>
      </c>
      <c r="D129" s="37">
        <f>BestiaryLevels!H$9</f>
        <v>5</v>
      </c>
      <c r="E129">
        <v>6270</v>
      </c>
      <c r="F129">
        <v>1880</v>
      </c>
      <c r="G129">
        <v>2100</v>
      </c>
      <c r="H129" s="6">
        <v>1</v>
      </c>
      <c r="I129" s="6">
        <v>0</v>
      </c>
      <c r="J129" s="8" t="s">
        <v>511</v>
      </c>
      <c r="K129" s="5"/>
      <c r="L129" s="33">
        <f t="shared" si="1"/>
        <v>0.79999999999999982</v>
      </c>
    </row>
    <row r="130" spans="1:12">
      <c r="A130" s="3">
        <v>129</v>
      </c>
      <c r="B130" s="4" t="s">
        <v>197</v>
      </c>
      <c r="C130" s="10">
        <v>1</v>
      </c>
      <c r="D130" s="37">
        <f>BestiaryLevels!I$9</f>
        <v>5</v>
      </c>
      <c r="E130">
        <v>6360</v>
      </c>
      <c r="F130">
        <v>1900</v>
      </c>
      <c r="G130">
        <v>2100</v>
      </c>
      <c r="H130" s="6">
        <v>1</v>
      </c>
      <c r="I130" s="6">
        <v>0</v>
      </c>
      <c r="J130" s="8" t="s">
        <v>511</v>
      </c>
      <c r="K130" s="5"/>
      <c r="L130" s="33">
        <f t="shared" si="1"/>
        <v>0.79999999999999982</v>
      </c>
    </row>
    <row r="131" spans="1:12">
      <c r="A131" s="3">
        <v>130</v>
      </c>
      <c r="B131" s="4" t="s">
        <v>199</v>
      </c>
      <c r="C131" s="10">
        <v>1</v>
      </c>
      <c r="D131" s="37">
        <f>BestiaryLevels!J$9</f>
        <v>5</v>
      </c>
      <c r="E131">
        <v>6450</v>
      </c>
      <c r="F131">
        <v>1930</v>
      </c>
      <c r="G131">
        <v>2200</v>
      </c>
      <c r="H131" s="6">
        <v>1</v>
      </c>
      <c r="I131" s="6">
        <v>0</v>
      </c>
      <c r="J131" s="8" t="s">
        <v>511</v>
      </c>
      <c r="K131" s="5"/>
      <c r="L131" s="33">
        <f t="shared" ref="L131:L194" si="2">(IF(D131=6,1.75,IF(D131=5,1.5,IF(D131=4,1.35,IF(D131=3,1.2,IF(D131=2,1.1,IF(D131=1,1.05,1))))))*(IF(C131=1,1.2,1)))-1</f>
        <v>0.79999999999999982</v>
      </c>
    </row>
    <row r="132" spans="1:12">
      <c r="A132" s="3">
        <v>131</v>
      </c>
      <c r="B132" s="4" t="s">
        <v>200</v>
      </c>
      <c r="C132" s="10">
        <v>1</v>
      </c>
      <c r="D132" s="37">
        <f>BestiaryLevels!K$9</f>
        <v>5</v>
      </c>
      <c r="E132">
        <v>6540</v>
      </c>
      <c r="F132">
        <v>1960</v>
      </c>
      <c r="G132">
        <v>2200</v>
      </c>
      <c r="H132" s="6">
        <v>1</v>
      </c>
      <c r="I132" s="6">
        <v>0</v>
      </c>
      <c r="J132" s="8" t="s">
        <v>511</v>
      </c>
      <c r="K132" s="5"/>
      <c r="L132" s="33">
        <f t="shared" si="2"/>
        <v>0.79999999999999982</v>
      </c>
    </row>
    <row r="133" spans="1:12">
      <c r="A133" s="3">
        <v>132</v>
      </c>
      <c r="B133" s="4" t="s">
        <v>202</v>
      </c>
      <c r="C133" s="10">
        <v>1</v>
      </c>
      <c r="D133" s="37">
        <f>BestiaryLevels!L$9</f>
        <v>5</v>
      </c>
      <c r="E133">
        <v>6630</v>
      </c>
      <c r="F133">
        <v>1990</v>
      </c>
      <c r="G133">
        <v>2300</v>
      </c>
      <c r="H133" s="6">
        <v>1</v>
      </c>
      <c r="I133" s="6">
        <v>0</v>
      </c>
      <c r="J133" s="8" t="s">
        <v>511</v>
      </c>
      <c r="K133" s="5"/>
      <c r="L133" s="33">
        <f t="shared" si="2"/>
        <v>0.79999999999999982</v>
      </c>
    </row>
    <row r="134" spans="1:12">
      <c r="A134" s="3">
        <v>133</v>
      </c>
      <c r="B134" s="4" t="s">
        <v>205</v>
      </c>
      <c r="C134" s="10">
        <v>1</v>
      </c>
      <c r="D134" s="37">
        <f>BestiaryLevels!M$9</f>
        <v>5</v>
      </c>
      <c r="E134">
        <v>6710</v>
      </c>
      <c r="F134">
        <v>2020</v>
      </c>
      <c r="G134">
        <v>2300</v>
      </c>
      <c r="H134" s="6">
        <v>1</v>
      </c>
      <c r="I134" s="6">
        <v>0</v>
      </c>
      <c r="J134" s="8" t="s">
        <v>511</v>
      </c>
      <c r="K134" s="8" t="s">
        <v>512</v>
      </c>
      <c r="L134" s="33">
        <f t="shared" si="2"/>
        <v>0.79999999999999982</v>
      </c>
    </row>
    <row r="135" spans="1:12">
      <c r="A135" s="3">
        <v>134</v>
      </c>
      <c r="B135" s="4" t="s">
        <v>206</v>
      </c>
      <c r="C135" s="10">
        <v>1</v>
      </c>
      <c r="D135" s="37">
        <f>BestiaryLevels!N$9</f>
        <v>5</v>
      </c>
      <c r="E135">
        <v>6710</v>
      </c>
      <c r="F135">
        <v>2020</v>
      </c>
      <c r="G135">
        <v>2300</v>
      </c>
      <c r="H135" s="6">
        <v>1</v>
      </c>
      <c r="I135" s="6">
        <v>0</v>
      </c>
      <c r="J135" s="8" t="s">
        <v>511</v>
      </c>
      <c r="K135" s="8" t="s">
        <v>512</v>
      </c>
      <c r="L135" s="33">
        <f t="shared" si="2"/>
        <v>0.79999999999999982</v>
      </c>
    </row>
    <row r="136" spans="1:12">
      <c r="A136" s="3">
        <v>135</v>
      </c>
      <c r="B136" s="4" t="s">
        <v>212</v>
      </c>
      <c r="C136" s="10">
        <v>1</v>
      </c>
      <c r="D136" s="37">
        <f>BestiaryLevels!O$9</f>
        <v>5</v>
      </c>
      <c r="E136">
        <v>20000</v>
      </c>
      <c r="F136">
        <v>8000</v>
      </c>
      <c r="G136">
        <v>10000</v>
      </c>
      <c r="H136" s="6">
        <v>1</v>
      </c>
      <c r="I136" s="6">
        <v>1</v>
      </c>
      <c r="J136" s="8" t="s">
        <v>511</v>
      </c>
      <c r="K136" s="5"/>
      <c r="L136" s="33">
        <f t="shared" si="2"/>
        <v>0.79999999999999982</v>
      </c>
    </row>
    <row r="137" spans="1:12">
      <c r="A137" s="3">
        <v>136</v>
      </c>
      <c r="B137" s="4" t="s">
        <v>218</v>
      </c>
      <c r="C137" s="10">
        <v>1</v>
      </c>
      <c r="D137" s="37">
        <f>BestiaryLevels!P$9</f>
        <v>5</v>
      </c>
      <c r="E137">
        <v>21100</v>
      </c>
      <c r="F137">
        <v>8510</v>
      </c>
      <c r="G137">
        <v>10000</v>
      </c>
      <c r="H137" s="6">
        <v>1</v>
      </c>
      <c r="I137" s="6">
        <v>1</v>
      </c>
      <c r="J137" s="8" t="s">
        <v>511</v>
      </c>
      <c r="K137" s="5"/>
      <c r="L137" s="33">
        <f t="shared" si="2"/>
        <v>0.79999999999999982</v>
      </c>
    </row>
    <row r="138" spans="1:12">
      <c r="A138" s="3">
        <v>137</v>
      </c>
      <c r="B138" s="4" t="s">
        <v>232</v>
      </c>
      <c r="C138" s="10">
        <v>1</v>
      </c>
      <c r="D138" s="37">
        <f>BestiaryLevels!Q$9</f>
        <v>5</v>
      </c>
      <c r="E138">
        <v>7390</v>
      </c>
      <c r="F138">
        <v>2230</v>
      </c>
      <c r="G138">
        <v>2700</v>
      </c>
      <c r="H138" s="6">
        <v>1</v>
      </c>
      <c r="I138" s="6">
        <v>0</v>
      </c>
      <c r="J138" s="8" t="s">
        <v>512</v>
      </c>
      <c r="K138" s="5"/>
      <c r="L138" s="33">
        <f t="shared" si="2"/>
        <v>0.79999999999999982</v>
      </c>
    </row>
    <row r="139" spans="1:12">
      <c r="A139" s="3">
        <v>138</v>
      </c>
      <c r="B139" s="4" t="s">
        <v>237</v>
      </c>
      <c r="C139" s="10">
        <v>1</v>
      </c>
      <c r="D139" s="37">
        <f>BestiaryLevels!R$9</f>
        <v>5</v>
      </c>
      <c r="E139">
        <v>7470</v>
      </c>
      <c r="F139">
        <v>2250</v>
      </c>
      <c r="G139">
        <v>2800</v>
      </c>
      <c r="H139" s="6">
        <v>1</v>
      </c>
      <c r="I139" s="6">
        <v>0</v>
      </c>
      <c r="J139" s="8" t="s">
        <v>512</v>
      </c>
      <c r="K139" s="5"/>
      <c r="L139" s="33">
        <f t="shared" si="2"/>
        <v>0.79999999999999982</v>
      </c>
    </row>
    <row r="140" spans="1:12">
      <c r="A140" s="3">
        <v>139</v>
      </c>
      <c r="B140" s="4" t="s">
        <v>240</v>
      </c>
      <c r="C140" s="10">
        <v>1</v>
      </c>
      <c r="D140" s="37">
        <f>BestiaryLevels!S$9</f>
        <v>5</v>
      </c>
      <c r="E140">
        <v>7550</v>
      </c>
      <c r="F140">
        <v>2280</v>
      </c>
      <c r="G140">
        <v>2800</v>
      </c>
      <c r="H140" s="6">
        <v>1</v>
      </c>
      <c r="I140" s="6">
        <v>0</v>
      </c>
      <c r="J140" s="8" t="s">
        <v>512</v>
      </c>
      <c r="K140" s="5"/>
      <c r="L140" s="33">
        <f t="shared" si="2"/>
        <v>0.79999999999999982</v>
      </c>
    </row>
    <row r="141" spans="1:12">
      <c r="A141" s="3">
        <v>140</v>
      </c>
      <c r="B141" s="4" t="s">
        <v>244</v>
      </c>
      <c r="C141" s="10">
        <v>1</v>
      </c>
      <c r="D141" s="37">
        <f>BestiaryLevels!T$9</f>
        <v>5</v>
      </c>
      <c r="E141">
        <v>7640</v>
      </c>
      <c r="F141">
        <v>2310</v>
      </c>
      <c r="G141">
        <v>2900</v>
      </c>
      <c r="H141" s="6">
        <v>1</v>
      </c>
      <c r="I141" s="6">
        <v>0</v>
      </c>
      <c r="J141" s="8" t="s">
        <v>512</v>
      </c>
      <c r="K141" s="5"/>
      <c r="L141" s="33">
        <f t="shared" si="2"/>
        <v>0.79999999999999982</v>
      </c>
    </row>
    <row r="142" spans="1:12">
      <c r="A142" s="3">
        <v>141</v>
      </c>
      <c r="B142" s="4" t="s">
        <v>247</v>
      </c>
      <c r="C142" s="10">
        <v>1</v>
      </c>
      <c r="D142" s="37">
        <f>BestiaryLevels!U$9</f>
        <v>5</v>
      </c>
      <c r="E142">
        <v>7720</v>
      </c>
      <c r="F142">
        <v>2330</v>
      </c>
      <c r="G142">
        <v>2900</v>
      </c>
      <c r="H142" s="6">
        <v>1</v>
      </c>
      <c r="I142" s="6">
        <v>0</v>
      </c>
      <c r="J142" s="8" t="s">
        <v>512</v>
      </c>
      <c r="K142" s="5"/>
      <c r="L142" s="33">
        <f t="shared" si="2"/>
        <v>0.79999999999999982</v>
      </c>
    </row>
    <row r="143" spans="1:12">
      <c r="A143" s="3">
        <v>142</v>
      </c>
      <c r="B143" s="4" t="s">
        <v>251</v>
      </c>
      <c r="C143" s="10">
        <v>1</v>
      </c>
      <c r="D143" s="37">
        <f>BestiaryLevels!V$9</f>
        <v>5</v>
      </c>
      <c r="E143">
        <v>7800</v>
      </c>
      <c r="F143">
        <v>2360</v>
      </c>
      <c r="G143">
        <v>3000</v>
      </c>
      <c r="H143" s="6">
        <v>1</v>
      </c>
      <c r="I143" s="6">
        <v>0</v>
      </c>
      <c r="J143" s="8" t="s">
        <v>512</v>
      </c>
      <c r="K143" s="5"/>
      <c r="L143" s="33">
        <f t="shared" si="2"/>
        <v>0.79999999999999982</v>
      </c>
    </row>
    <row r="144" spans="1:12">
      <c r="A144" s="3">
        <v>143</v>
      </c>
      <c r="B144" s="4" t="s">
        <v>254</v>
      </c>
      <c r="C144" s="10">
        <v>1</v>
      </c>
      <c r="D144" s="37">
        <f>BestiaryLevels!W$9</f>
        <v>5</v>
      </c>
      <c r="E144">
        <v>7870</v>
      </c>
      <c r="F144">
        <v>2380</v>
      </c>
      <c r="G144">
        <v>3000</v>
      </c>
      <c r="H144" s="6">
        <v>1</v>
      </c>
      <c r="I144" s="6">
        <v>0</v>
      </c>
      <c r="J144" s="8" t="s">
        <v>512</v>
      </c>
      <c r="K144" s="5"/>
      <c r="L144" s="33">
        <f t="shared" si="2"/>
        <v>0.79999999999999982</v>
      </c>
    </row>
    <row r="145" spans="1:12">
      <c r="A145" s="3">
        <v>144</v>
      </c>
      <c r="B145" s="4" t="s">
        <v>264</v>
      </c>
      <c r="C145" s="10">
        <v>1</v>
      </c>
      <c r="D145" s="37">
        <f>BestiaryLevels!X$9</f>
        <v>5</v>
      </c>
      <c r="E145">
        <v>7950</v>
      </c>
      <c r="F145">
        <v>2410</v>
      </c>
      <c r="G145">
        <v>3100</v>
      </c>
      <c r="H145" s="6">
        <v>1</v>
      </c>
      <c r="I145" s="6">
        <v>0</v>
      </c>
      <c r="J145" s="8" t="s">
        <v>512</v>
      </c>
      <c r="K145" s="5"/>
      <c r="L145" s="33">
        <f t="shared" si="2"/>
        <v>0.79999999999999982</v>
      </c>
    </row>
    <row r="146" spans="1:12">
      <c r="A146" s="3">
        <v>145</v>
      </c>
      <c r="B146" s="4" t="s">
        <v>265</v>
      </c>
      <c r="C146" s="10">
        <v>1</v>
      </c>
      <c r="D146" s="37">
        <f>BestiaryLevels!A$10</f>
        <v>5</v>
      </c>
      <c r="E146">
        <v>8030</v>
      </c>
      <c r="F146">
        <v>2430</v>
      </c>
      <c r="G146">
        <v>3100</v>
      </c>
      <c r="H146" s="6">
        <v>1</v>
      </c>
      <c r="I146" s="6">
        <v>0</v>
      </c>
      <c r="J146" s="8" t="s">
        <v>512</v>
      </c>
      <c r="K146" s="5"/>
      <c r="L146" s="33">
        <f t="shared" si="2"/>
        <v>0.79999999999999982</v>
      </c>
    </row>
    <row r="147" spans="1:12">
      <c r="A147" s="3">
        <v>146</v>
      </c>
      <c r="B147" s="4" t="s">
        <v>268</v>
      </c>
      <c r="C147" s="10">
        <v>1</v>
      </c>
      <c r="D147" s="37">
        <f>BestiaryLevels!B$10</f>
        <v>5</v>
      </c>
      <c r="E147">
        <v>8110</v>
      </c>
      <c r="F147">
        <v>2450</v>
      </c>
      <c r="G147">
        <v>3200</v>
      </c>
      <c r="H147" s="6">
        <v>1</v>
      </c>
      <c r="I147" s="6">
        <v>0</v>
      </c>
      <c r="J147" s="8" t="s">
        <v>512</v>
      </c>
      <c r="K147" s="5"/>
      <c r="L147" s="33">
        <f t="shared" si="2"/>
        <v>0.79999999999999982</v>
      </c>
    </row>
    <row r="148" spans="1:12">
      <c r="A148" s="3">
        <v>147</v>
      </c>
      <c r="B148" s="4" t="s">
        <v>269</v>
      </c>
      <c r="C148" s="10">
        <v>1</v>
      </c>
      <c r="D148" s="37">
        <f>BestiaryLevels!C$10</f>
        <v>5</v>
      </c>
      <c r="E148">
        <v>8190</v>
      </c>
      <c r="F148">
        <v>2480</v>
      </c>
      <c r="G148">
        <v>3200</v>
      </c>
      <c r="H148" s="6">
        <v>1</v>
      </c>
      <c r="I148" s="6">
        <v>0</v>
      </c>
      <c r="J148" s="8" t="s">
        <v>512</v>
      </c>
      <c r="K148" s="5"/>
      <c r="L148" s="33">
        <f t="shared" si="2"/>
        <v>0.79999999999999982</v>
      </c>
    </row>
    <row r="149" spans="1:12">
      <c r="A149" s="3">
        <v>148</v>
      </c>
      <c r="B149" s="4" t="s">
        <v>271</v>
      </c>
      <c r="C149" s="10">
        <v>1</v>
      </c>
      <c r="D149" s="37">
        <f>BestiaryLevels!D$10</f>
        <v>5</v>
      </c>
      <c r="E149">
        <v>8260</v>
      </c>
      <c r="F149">
        <v>2500</v>
      </c>
      <c r="G149">
        <v>3300</v>
      </c>
      <c r="H149" s="6">
        <v>1</v>
      </c>
      <c r="I149" s="6">
        <v>0</v>
      </c>
      <c r="J149" s="8" t="s">
        <v>512</v>
      </c>
      <c r="K149" s="5"/>
      <c r="L149" s="33">
        <f t="shared" si="2"/>
        <v>0.79999999999999982</v>
      </c>
    </row>
    <row r="150" spans="1:12">
      <c r="A150" s="3">
        <v>149</v>
      </c>
      <c r="B150" s="4" t="s">
        <v>272</v>
      </c>
      <c r="C150" s="10">
        <v>1</v>
      </c>
      <c r="D150" s="37">
        <f>BestiaryLevels!E$10</f>
        <v>5</v>
      </c>
      <c r="E150">
        <v>8340</v>
      </c>
      <c r="F150">
        <v>2530</v>
      </c>
      <c r="G150">
        <v>3300</v>
      </c>
      <c r="H150" s="6">
        <v>1</v>
      </c>
      <c r="I150" s="6">
        <v>0</v>
      </c>
      <c r="J150" s="8" t="s">
        <v>512</v>
      </c>
      <c r="K150" s="5"/>
      <c r="L150" s="33">
        <f t="shared" si="2"/>
        <v>0.79999999999999982</v>
      </c>
    </row>
    <row r="151" spans="1:12">
      <c r="A151" s="3">
        <v>150</v>
      </c>
      <c r="B151" s="4" t="s">
        <v>274</v>
      </c>
      <c r="C151" s="10">
        <v>1</v>
      </c>
      <c r="D151" s="37">
        <f>BestiaryLevels!F$10</f>
        <v>5</v>
      </c>
      <c r="E151">
        <v>8410</v>
      </c>
      <c r="F151">
        <v>2550</v>
      </c>
      <c r="G151">
        <v>3400</v>
      </c>
      <c r="H151" s="6">
        <v>1</v>
      </c>
      <c r="I151" s="6">
        <v>0</v>
      </c>
      <c r="J151" s="8" t="s">
        <v>512</v>
      </c>
      <c r="K151" s="5"/>
      <c r="L151" s="33">
        <f t="shared" si="2"/>
        <v>0.79999999999999982</v>
      </c>
    </row>
    <row r="152" spans="1:12">
      <c r="A152" s="3">
        <v>151</v>
      </c>
      <c r="B152" s="4" t="s">
        <v>275</v>
      </c>
      <c r="C152" s="10">
        <v>1</v>
      </c>
      <c r="D152" s="37">
        <f>BestiaryLevels!G$10</f>
        <v>5</v>
      </c>
      <c r="E152">
        <v>8490</v>
      </c>
      <c r="F152">
        <v>2570</v>
      </c>
      <c r="G152">
        <v>3400</v>
      </c>
      <c r="H152" s="6">
        <v>1</v>
      </c>
      <c r="I152" s="6">
        <v>0</v>
      </c>
      <c r="J152" s="8" t="s">
        <v>512</v>
      </c>
      <c r="K152" s="5"/>
      <c r="L152" s="33">
        <f t="shared" si="2"/>
        <v>0.79999999999999982</v>
      </c>
    </row>
    <row r="153" spans="1:12">
      <c r="A153" s="3">
        <v>152</v>
      </c>
      <c r="B153" s="4" t="s">
        <v>278</v>
      </c>
      <c r="C153" s="10">
        <v>1</v>
      </c>
      <c r="D153" s="37">
        <f>BestiaryLevels!H$10</f>
        <v>5</v>
      </c>
      <c r="E153">
        <v>8560</v>
      </c>
      <c r="F153">
        <v>2600</v>
      </c>
      <c r="G153">
        <v>3500</v>
      </c>
      <c r="H153" s="6">
        <v>1</v>
      </c>
      <c r="I153" s="6">
        <v>0</v>
      </c>
      <c r="J153" s="8" t="s">
        <v>512</v>
      </c>
      <c r="K153" s="5"/>
      <c r="L153" s="33">
        <f t="shared" si="2"/>
        <v>0.79999999999999982</v>
      </c>
    </row>
    <row r="154" spans="1:12">
      <c r="A154" s="3">
        <v>153</v>
      </c>
      <c r="B154" s="4" t="s">
        <v>279</v>
      </c>
      <c r="C154" s="10">
        <v>1</v>
      </c>
      <c r="D154" s="37">
        <f>BestiaryLevels!I$10</f>
        <v>5</v>
      </c>
      <c r="E154">
        <v>8640</v>
      </c>
      <c r="F154">
        <v>2620</v>
      </c>
      <c r="G154">
        <v>3500</v>
      </c>
      <c r="H154" s="6">
        <v>1</v>
      </c>
      <c r="I154" s="6">
        <v>0</v>
      </c>
      <c r="J154" s="8" t="s">
        <v>512</v>
      </c>
      <c r="K154" s="5"/>
      <c r="L154" s="33">
        <f t="shared" si="2"/>
        <v>0.79999999999999982</v>
      </c>
    </row>
    <row r="155" spans="1:12">
      <c r="A155" s="3">
        <v>154</v>
      </c>
      <c r="B155" s="4" t="s">
        <v>283</v>
      </c>
      <c r="C155" s="10">
        <v>1</v>
      </c>
      <c r="D155" s="37">
        <f>BestiaryLevels!J$10</f>
        <v>5</v>
      </c>
      <c r="E155">
        <v>8710</v>
      </c>
      <c r="F155">
        <v>2650</v>
      </c>
      <c r="G155">
        <v>3600</v>
      </c>
      <c r="H155" s="6">
        <v>1</v>
      </c>
      <c r="I155" s="6">
        <v>0</v>
      </c>
      <c r="J155" s="8" t="s">
        <v>512</v>
      </c>
      <c r="K155" s="5"/>
      <c r="L155" s="33">
        <f t="shared" si="2"/>
        <v>0.79999999999999982</v>
      </c>
    </row>
    <row r="156" spans="1:12">
      <c r="A156" s="3">
        <v>155</v>
      </c>
      <c r="B156" s="4" t="s">
        <v>284</v>
      </c>
      <c r="C156" s="10">
        <v>1</v>
      </c>
      <c r="D156" s="37">
        <f>BestiaryLevels!K$10</f>
        <v>5</v>
      </c>
      <c r="E156">
        <v>8780</v>
      </c>
      <c r="F156">
        <v>2670</v>
      </c>
      <c r="G156">
        <v>3600</v>
      </c>
      <c r="H156" s="6">
        <v>1</v>
      </c>
      <c r="I156" s="6">
        <v>0</v>
      </c>
      <c r="J156" s="8" t="s">
        <v>512</v>
      </c>
      <c r="K156" s="5"/>
      <c r="L156" s="33">
        <f t="shared" si="2"/>
        <v>0.79999999999999982</v>
      </c>
    </row>
    <row r="157" spans="1:12">
      <c r="A157" s="3">
        <v>156</v>
      </c>
      <c r="B157" s="4" t="s">
        <v>287</v>
      </c>
      <c r="C157" s="10">
        <v>1</v>
      </c>
      <c r="D157" s="37">
        <f>BestiaryLevels!L$10</f>
        <v>5</v>
      </c>
      <c r="E157">
        <v>5310</v>
      </c>
      <c r="F157">
        <v>1610</v>
      </c>
      <c r="G157">
        <v>3700</v>
      </c>
      <c r="H157" s="6">
        <v>0</v>
      </c>
      <c r="I157" s="6">
        <v>0</v>
      </c>
      <c r="J157" s="8" t="s">
        <v>512</v>
      </c>
      <c r="K157" s="5"/>
      <c r="L157" s="33">
        <f t="shared" si="2"/>
        <v>0.79999999999999982</v>
      </c>
    </row>
    <row r="158" spans="1:12">
      <c r="A158" s="3">
        <v>157</v>
      </c>
      <c r="B158" s="4" t="s">
        <v>288</v>
      </c>
      <c r="C158" s="10">
        <v>1</v>
      </c>
      <c r="D158" s="37">
        <f>BestiaryLevels!M$10</f>
        <v>5</v>
      </c>
      <c r="E158">
        <v>5310</v>
      </c>
      <c r="F158">
        <v>1610</v>
      </c>
      <c r="G158">
        <v>3700</v>
      </c>
      <c r="H158" s="6">
        <v>0</v>
      </c>
      <c r="I158" s="6">
        <v>0</v>
      </c>
      <c r="J158" s="8" t="s">
        <v>512</v>
      </c>
      <c r="K158" s="5"/>
      <c r="L158" s="33">
        <f t="shared" si="2"/>
        <v>0.79999999999999982</v>
      </c>
    </row>
    <row r="159" spans="1:12">
      <c r="A159" s="3">
        <v>158</v>
      </c>
      <c r="B159" s="4" t="s">
        <v>289</v>
      </c>
      <c r="C159" s="10">
        <v>1</v>
      </c>
      <c r="D159" s="37">
        <f>BestiaryLevels!N$10</f>
        <v>5</v>
      </c>
      <c r="E159">
        <v>8930</v>
      </c>
      <c r="F159">
        <v>2710</v>
      </c>
      <c r="G159">
        <v>3700</v>
      </c>
      <c r="H159" s="6">
        <v>1</v>
      </c>
      <c r="I159" s="6">
        <v>0</v>
      </c>
      <c r="J159" s="8" t="s">
        <v>512</v>
      </c>
      <c r="K159" s="5"/>
      <c r="L159" s="33">
        <f t="shared" si="2"/>
        <v>0.79999999999999982</v>
      </c>
    </row>
    <row r="160" spans="1:12">
      <c r="A160" s="3">
        <v>159</v>
      </c>
      <c r="B160" s="4" t="s">
        <v>296</v>
      </c>
      <c r="C160" s="10">
        <v>1</v>
      </c>
      <c r="D160" s="37">
        <f>BestiaryLevels!O$10</f>
        <v>5</v>
      </c>
      <c r="E160">
        <v>28000</v>
      </c>
      <c r="F160">
        <v>11400</v>
      </c>
      <c r="G160">
        <v>16000</v>
      </c>
      <c r="H160" s="6">
        <v>1</v>
      </c>
      <c r="I160" s="6">
        <v>1</v>
      </c>
      <c r="J160" s="8" t="s">
        <v>512</v>
      </c>
      <c r="K160" s="5"/>
      <c r="L160" s="33">
        <f t="shared" si="2"/>
        <v>0.79999999999999982</v>
      </c>
    </row>
    <row r="161" spans="1:12">
      <c r="A161" s="3">
        <v>160</v>
      </c>
      <c r="B161" s="4" t="s">
        <v>352</v>
      </c>
      <c r="C161" s="10">
        <v>1</v>
      </c>
      <c r="D161" s="37">
        <f>BestiaryLevels!P$10</f>
        <v>4</v>
      </c>
      <c r="E161">
        <v>10800</v>
      </c>
      <c r="F161">
        <v>3320</v>
      </c>
      <c r="G161">
        <v>5100</v>
      </c>
      <c r="H161" s="6">
        <v>1</v>
      </c>
      <c r="I161" s="6">
        <v>0</v>
      </c>
      <c r="J161" s="8" t="s">
        <v>513</v>
      </c>
      <c r="K161" s="5"/>
      <c r="L161" s="33">
        <f t="shared" si="2"/>
        <v>0.62000000000000011</v>
      </c>
    </row>
    <row r="162" spans="1:12">
      <c r="A162" s="3">
        <v>161</v>
      </c>
      <c r="B162" s="4" t="s">
        <v>355</v>
      </c>
      <c r="C162" s="10">
        <v>1</v>
      </c>
      <c r="D162" s="37">
        <f>BestiaryLevels!Q$10</f>
        <v>4</v>
      </c>
      <c r="E162">
        <v>10900</v>
      </c>
      <c r="F162">
        <v>3360</v>
      </c>
      <c r="G162">
        <v>5200</v>
      </c>
      <c r="H162" s="6">
        <v>1</v>
      </c>
      <c r="I162" s="6">
        <v>0</v>
      </c>
      <c r="J162" s="8" t="s">
        <v>513</v>
      </c>
      <c r="K162" s="5"/>
      <c r="L162" s="33">
        <f t="shared" si="2"/>
        <v>0.62000000000000011</v>
      </c>
    </row>
    <row r="163" spans="1:12">
      <c r="A163" s="3">
        <v>162</v>
      </c>
      <c r="B163" s="4" t="s">
        <v>359</v>
      </c>
      <c r="C163" s="10">
        <v>1</v>
      </c>
      <c r="D163" s="37">
        <f>BestiaryLevels!R$10</f>
        <v>4</v>
      </c>
      <c r="E163">
        <v>11000</v>
      </c>
      <c r="F163">
        <v>3400</v>
      </c>
      <c r="G163">
        <v>5300</v>
      </c>
      <c r="H163" s="6">
        <v>1</v>
      </c>
      <c r="I163" s="6">
        <v>0</v>
      </c>
      <c r="J163" s="8" t="s">
        <v>513</v>
      </c>
      <c r="K163" s="5"/>
      <c r="L163" s="33">
        <f t="shared" si="2"/>
        <v>0.62000000000000011</v>
      </c>
    </row>
    <row r="164" spans="1:12">
      <c r="A164" s="3">
        <v>163</v>
      </c>
      <c r="B164" s="4" t="s">
        <v>362</v>
      </c>
      <c r="C164" s="10">
        <v>1</v>
      </c>
      <c r="D164" s="37">
        <f>BestiaryLevels!S$10</f>
        <v>4</v>
      </c>
      <c r="E164">
        <v>11200</v>
      </c>
      <c r="F164">
        <v>3440</v>
      </c>
      <c r="G164">
        <v>5400</v>
      </c>
      <c r="H164" s="6">
        <v>1</v>
      </c>
      <c r="I164" s="6">
        <v>0</v>
      </c>
      <c r="J164" s="8" t="s">
        <v>513</v>
      </c>
      <c r="K164" s="5"/>
      <c r="L164" s="33">
        <f t="shared" si="2"/>
        <v>0.62000000000000011</v>
      </c>
    </row>
    <row r="165" spans="1:12">
      <c r="A165" s="3">
        <v>164</v>
      </c>
      <c r="B165" s="4" t="s">
        <v>364</v>
      </c>
      <c r="C165" s="10">
        <v>1</v>
      </c>
      <c r="D165" s="37">
        <f>BestiaryLevels!T$10</f>
        <v>4</v>
      </c>
      <c r="E165">
        <v>11300</v>
      </c>
      <c r="F165">
        <v>3480</v>
      </c>
      <c r="G165">
        <v>5500</v>
      </c>
      <c r="H165" s="6">
        <v>1</v>
      </c>
      <c r="I165" s="6">
        <v>0</v>
      </c>
      <c r="J165" s="8" t="s">
        <v>513</v>
      </c>
      <c r="K165" s="5"/>
      <c r="L165" s="33">
        <f t="shared" si="2"/>
        <v>0.62000000000000011</v>
      </c>
    </row>
    <row r="166" spans="1:12">
      <c r="A166" s="3">
        <v>165</v>
      </c>
      <c r="B166" s="4" t="s">
        <v>368</v>
      </c>
      <c r="C166" s="10">
        <v>1</v>
      </c>
      <c r="D166" s="37">
        <f>BestiaryLevels!U$10</f>
        <v>4</v>
      </c>
      <c r="E166">
        <v>11400</v>
      </c>
      <c r="F166">
        <v>3520</v>
      </c>
      <c r="G166">
        <v>5600</v>
      </c>
      <c r="H166" s="6">
        <v>1</v>
      </c>
      <c r="I166" s="6">
        <v>0</v>
      </c>
      <c r="J166" s="8" t="s">
        <v>513</v>
      </c>
      <c r="K166" s="5"/>
      <c r="L166" s="33">
        <f t="shared" si="2"/>
        <v>0.62000000000000011</v>
      </c>
    </row>
    <row r="167" spans="1:12">
      <c r="A167" s="3">
        <v>166</v>
      </c>
      <c r="B167" s="4" t="s">
        <v>371</v>
      </c>
      <c r="C167" s="10">
        <v>1</v>
      </c>
      <c r="D167" s="37">
        <f>BestiaryLevels!V$10</f>
        <v>4</v>
      </c>
      <c r="E167">
        <v>11500</v>
      </c>
      <c r="F167">
        <v>3560</v>
      </c>
      <c r="G167">
        <v>5700</v>
      </c>
      <c r="H167" s="6">
        <v>1</v>
      </c>
      <c r="I167" s="6">
        <v>0</v>
      </c>
      <c r="J167" s="8" t="s">
        <v>513</v>
      </c>
      <c r="K167" s="5"/>
      <c r="L167" s="33">
        <f t="shared" si="2"/>
        <v>0.62000000000000011</v>
      </c>
    </row>
    <row r="168" spans="1:12">
      <c r="A168" s="3">
        <v>167</v>
      </c>
      <c r="B168" s="4" t="s">
        <v>373</v>
      </c>
      <c r="C168" s="10">
        <v>1</v>
      </c>
      <c r="D168" s="37">
        <f>BestiaryLevels!W$10</f>
        <v>4</v>
      </c>
      <c r="E168">
        <v>11700</v>
      </c>
      <c r="F168">
        <v>3600</v>
      </c>
      <c r="G168">
        <v>5800</v>
      </c>
      <c r="H168" s="6">
        <v>1</v>
      </c>
      <c r="I168" s="6">
        <v>0</v>
      </c>
      <c r="J168" s="8" t="s">
        <v>513</v>
      </c>
      <c r="K168" s="5"/>
      <c r="L168" s="33">
        <f t="shared" si="2"/>
        <v>0.62000000000000011</v>
      </c>
    </row>
    <row r="169" spans="1:12">
      <c r="A169" s="3">
        <v>168</v>
      </c>
      <c r="B169" s="4" t="s">
        <v>375</v>
      </c>
      <c r="C169" s="10">
        <v>1</v>
      </c>
      <c r="D169" s="37">
        <f>BestiaryLevels!X$10</f>
        <v>4</v>
      </c>
      <c r="E169">
        <v>11800</v>
      </c>
      <c r="F169">
        <v>3640</v>
      </c>
      <c r="G169">
        <v>5900</v>
      </c>
      <c r="H169" s="6">
        <v>1</v>
      </c>
      <c r="I169" s="6">
        <v>0</v>
      </c>
      <c r="J169" s="8" t="s">
        <v>513</v>
      </c>
      <c r="K169" s="5"/>
      <c r="L169" s="33">
        <f t="shared" si="2"/>
        <v>0.62000000000000011</v>
      </c>
    </row>
    <row r="170" spans="1:12">
      <c r="A170" s="3">
        <v>169</v>
      </c>
      <c r="B170" s="4" t="s">
        <v>378</v>
      </c>
      <c r="C170" s="10">
        <v>1</v>
      </c>
      <c r="D170" s="37">
        <f>BestiaryLevels!A$11</f>
        <v>4</v>
      </c>
      <c r="E170">
        <v>11900</v>
      </c>
      <c r="F170">
        <v>3670</v>
      </c>
      <c r="G170">
        <v>6000</v>
      </c>
      <c r="H170" s="6">
        <v>1</v>
      </c>
      <c r="I170" s="6">
        <v>0</v>
      </c>
      <c r="J170" s="8" t="s">
        <v>513</v>
      </c>
      <c r="K170" s="5"/>
      <c r="L170" s="33">
        <f t="shared" si="2"/>
        <v>0.62000000000000011</v>
      </c>
    </row>
    <row r="171" spans="1:12">
      <c r="A171" s="3">
        <v>170</v>
      </c>
      <c r="B171" s="4" t="s">
        <v>384</v>
      </c>
      <c r="C171" s="10">
        <v>1</v>
      </c>
      <c r="D171" s="37">
        <f>BestiaryLevels!B$11</f>
        <v>4</v>
      </c>
      <c r="E171">
        <v>12000</v>
      </c>
      <c r="F171">
        <v>3710</v>
      </c>
      <c r="G171">
        <v>6100</v>
      </c>
      <c r="H171" s="6">
        <v>1</v>
      </c>
      <c r="I171" s="6">
        <v>0</v>
      </c>
      <c r="J171" s="8" t="s">
        <v>513</v>
      </c>
      <c r="K171" s="5"/>
      <c r="L171" s="33">
        <f t="shared" si="2"/>
        <v>0.62000000000000011</v>
      </c>
    </row>
    <row r="172" spans="1:12">
      <c r="A172" s="3">
        <v>171</v>
      </c>
      <c r="B172" s="4" t="s">
        <v>386</v>
      </c>
      <c r="C172" s="10">
        <v>1</v>
      </c>
      <c r="D172" s="37">
        <f>BestiaryLevels!C$11</f>
        <v>4</v>
      </c>
      <c r="E172">
        <v>12100</v>
      </c>
      <c r="F172">
        <v>3750</v>
      </c>
      <c r="G172">
        <v>6200</v>
      </c>
      <c r="H172" s="6">
        <v>1</v>
      </c>
      <c r="I172" s="6">
        <v>0</v>
      </c>
      <c r="J172" s="8" t="s">
        <v>513</v>
      </c>
      <c r="K172" s="5"/>
      <c r="L172" s="33">
        <f t="shared" si="2"/>
        <v>0.62000000000000011</v>
      </c>
    </row>
    <row r="173" spans="1:12">
      <c r="A173" s="3">
        <v>172</v>
      </c>
      <c r="B173" s="4" t="s">
        <v>390</v>
      </c>
      <c r="C173" s="10">
        <v>1</v>
      </c>
      <c r="D173" s="37">
        <f>BestiaryLevels!D$11</f>
        <v>4</v>
      </c>
      <c r="E173">
        <v>12200</v>
      </c>
      <c r="F173">
        <v>3790</v>
      </c>
      <c r="G173">
        <v>6300</v>
      </c>
      <c r="H173" s="6">
        <v>1</v>
      </c>
      <c r="I173" s="6">
        <v>0</v>
      </c>
      <c r="J173" s="8" t="s">
        <v>513</v>
      </c>
      <c r="K173" s="5"/>
      <c r="L173" s="33">
        <f t="shared" si="2"/>
        <v>0.62000000000000011</v>
      </c>
    </row>
    <row r="174" spans="1:12">
      <c r="A174" s="3">
        <v>173</v>
      </c>
      <c r="B174" s="4" t="s">
        <v>391</v>
      </c>
      <c r="C174" s="10">
        <v>1</v>
      </c>
      <c r="D174" s="37">
        <f>BestiaryLevels!E$11</f>
        <v>4</v>
      </c>
      <c r="E174">
        <v>19700</v>
      </c>
      <c r="F174">
        <v>3820</v>
      </c>
      <c r="G174">
        <v>6400</v>
      </c>
      <c r="H174" s="6">
        <v>1</v>
      </c>
      <c r="I174" s="6">
        <v>0</v>
      </c>
      <c r="J174" s="8" t="s">
        <v>513</v>
      </c>
      <c r="K174" s="5"/>
      <c r="L174" s="33">
        <f t="shared" si="2"/>
        <v>0.62000000000000011</v>
      </c>
    </row>
    <row r="175" spans="1:12">
      <c r="A175" s="3">
        <v>174</v>
      </c>
      <c r="B175" s="4" t="s">
        <v>392</v>
      </c>
      <c r="C175" s="10">
        <v>1</v>
      </c>
      <c r="D175" s="37">
        <f>BestiaryLevels!F$11</f>
        <v>4</v>
      </c>
      <c r="E175">
        <v>19800</v>
      </c>
      <c r="F175">
        <v>3860</v>
      </c>
      <c r="G175">
        <v>6500</v>
      </c>
      <c r="H175" s="6">
        <v>1</v>
      </c>
      <c r="I175" s="6">
        <v>0</v>
      </c>
      <c r="J175" s="8" t="s">
        <v>513</v>
      </c>
      <c r="K175" s="5"/>
      <c r="L175" s="33">
        <f t="shared" si="2"/>
        <v>0.62000000000000011</v>
      </c>
    </row>
    <row r="176" spans="1:12">
      <c r="A176" s="3">
        <v>175</v>
      </c>
      <c r="B176" s="4" t="s">
        <v>400</v>
      </c>
      <c r="C176" s="10">
        <v>1</v>
      </c>
      <c r="D176" s="37">
        <f>BestiaryLevels!G$11</f>
        <v>4</v>
      </c>
      <c r="E176">
        <v>19900</v>
      </c>
      <c r="F176">
        <v>3900</v>
      </c>
      <c r="G176">
        <v>6600</v>
      </c>
      <c r="H176" s="6">
        <v>1</v>
      </c>
      <c r="I176" s="6">
        <v>0</v>
      </c>
      <c r="J176" s="8" t="s">
        <v>513</v>
      </c>
      <c r="K176" s="5"/>
      <c r="L176" s="33">
        <f t="shared" si="2"/>
        <v>0.62000000000000011</v>
      </c>
    </row>
    <row r="177" spans="1:12">
      <c r="A177" s="3">
        <v>176</v>
      </c>
      <c r="B177" s="4" t="s">
        <v>402</v>
      </c>
      <c r="C177" s="10">
        <v>1</v>
      </c>
      <c r="D177" s="37">
        <f>BestiaryLevels!H$11</f>
        <v>4</v>
      </c>
      <c r="E177">
        <v>20000</v>
      </c>
      <c r="F177">
        <v>3940</v>
      </c>
      <c r="G177">
        <v>6700</v>
      </c>
      <c r="H177" s="6">
        <v>1</v>
      </c>
      <c r="I177" s="6">
        <v>0</v>
      </c>
      <c r="J177" s="8" t="s">
        <v>513</v>
      </c>
      <c r="K177" s="5"/>
      <c r="L177" s="33">
        <f t="shared" si="2"/>
        <v>0.62000000000000011</v>
      </c>
    </row>
    <row r="178" spans="1:12">
      <c r="A178" s="3">
        <v>177</v>
      </c>
      <c r="B178" s="4" t="s">
        <v>415</v>
      </c>
      <c r="C178" s="10">
        <v>1</v>
      </c>
      <c r="D178" s="37">
        <f>BestiaryLevels!I$11</f>
        <v>4</v>
      </c>
      <c r="E178">
        <v>50000</v>
      </c>
      <c r="F178">
        <v>20000</v>
      </c>
      <c r="G178">
        <v>30000</v>
      </c>
      <c r="H178" s="6">
        <v>1</v>
      </c>
      <c r="I178" s="6">
        <v>1</v>
      </c>
      <c r="J178" s="8" t="s">
        <v>513</v>
      </c>
      <c r="K178" s="5"/>
      <c r="L178" s="33">
        <f t="shared" si="2"/>
        <v>0.62000000000000011</v>
      </c>
    </row>
    <row r="179" spans="1:12">
      <c r="A179" s="3">
        <v>178</v>
      </c>
      <c r="B179" s="4" t="s">
        <v>44</v>
      </c>
      <c r="C179" s="10">
        <v>1</v>
      </c>
      <c r="D179" s="37">
        <f>BestiaryLevels!J$11</f>
        <v>6</v>
      </c>
      <c r="E179">
        <v>600</v>
      </c>
      <c r="F179">
        <v>600</v>
      </c>
      <c r="G179">
        <v>1000</v>
      </c>
      <c r="H179" s="6">
        <v>1</v>
      </c>
      <c r="I179" s="6">
        <v>0</v>
      </c>
      <c r="J179" s="8" t="s">
        <v>514</v>
      </c>
      <c r="K179" s="5"/>
      <c r="L179" s="33">
        <f t="shared" si="2"/>
        <v>1.1000000000000001</v>
      </c>
    </row>
    <row r="180" spans="1:12">
      <c r="A180" s="3">
        <v>179</v>
      </c>
      <c r="B180" s="4" t="s">
        <v>45</v>
      </c>
      <c r="C180" s="10">
        <v>1</v>
      </c>
      <c r="D180" s="37">
        <f>BestiaryLevels!K$11</f>
        <v>6</v>
      </c>
      <c r="E180">
        <v>600</v>
      </c>
      <c r="F180">
        <v>600</v>
      </c>
      <c r="G180">
        <v>1000</v>
      </c>
      <c r="H180" s="6">
        <v>1</v>
      </c>
      <c r="I180" s="6">
        <v>0</v>
      </c>
      <c r="J180" s="8" t="s">
        <v>514</v>
      </c>
      <c r="K180" s="5"/>
      <c r="L180" s="33">
        <f t="shared" si="2"/>
        <v>1.1000000000000001</v>
      </c>
    </row>
    <row r="181" spans="1:12">
      <c r="A181" s="3">
        <v>180</v>
      </c>
      <c r="B181" s="4" t="s">
        <v>46</v>
      </c>
      <c r="C181" s="10">
        <v>1</v>
      </c>
      <c r="D181" s="37">
        <f>BestiaryLevels!L$11</f>
        <v>6</v>
      </c>
      <c r="E181">
        <v>600</v>
      </c>
      <c r="F181">
        <v>600</v>
      </c>
      <c r="G181">
        <v>1000</v>
      </c>
      <c r="H181" s="6">
        <v>1</v>
      </c>
      <c r="I181" s="6">
        <v>0</v>
      </c>
      <c r="J181" s="8" t="s">
        <v>514</v>
      </c>
      <c r="K181" s="5"/>
      <c r="L181" s="33">
        <f t="shared" si="2"/>
        <v>1.1000000000000001</v>
      </c>
    </row>
    <row r="182" spans="1:12">
      <c r="A182" s="3">
        <v>181</v>
      </c>
      <c r="B182" s="4" t="s">
        <v>47</v>
      </c>
      <c r="C182" s="10">
        <v>1</v>
      </c>
      <c r="D182" s="37">
        <f>BestiaryLevels!M$11</f>
        <v>6</v>
      </c>
      <c r="E182">
        <v>600</v>
      </c>
      <c r="F182">
        <v>600</v>
      </c>
      <c r="G182">
        <v>1000</v>
      </c>
      <c r="H182" s="6">
        <v>1</v>
      </c>
      <c r="I182" s="6">
        <v>0</v>
      </c>
      <c r="J182" s="8" t="s">
        <v>514</v>
      </c>
      <c r="K182" s="5"/>
      <c r="L182" s="33">
        <f t="shared" si="2"/>
        <v>1.1000000000000001</v>
      </c>
    </row>
    <row r="183" spans="1:12">
      <c r="A183" s="3">
        <v>182</v>
      </c>
      <c r="B183" s="4" t="s">
        <v>48</v>
      </c>
      <c r="C183" s="10">
        <v>1</v>
      </c>
      <c r="D183" s="37">
        <f>BestiaryLevels!N$11</f>
        <v>6</v>
      </c>
      <c r="E183">
        <v>1200</v>
      </c>
      <c r="F183">
        <v>1200</v>
      </c>
      <c r="G183">
        <v>2000</v>
      </c>
      <c r="H183" s="6">
        <v>1</v>
      </c>
      <c r="I183" s="6">
        <v>0</v>
      </c>
      <c r="J183" s="8" t="s">
        <v>514</v>
      </c>
      <c r="K183" s="5"/>
      <c r="L183" s="33">
        <f t="shared" si="2"/>
        <v>1.1000000000000001</v>
      </c>
    </row>
    <row r="184" spans="1:12">
      <c r="A184" s="3">
        <v>183</v>
      </c>
      <c r="B184" s="4" t="s">
        <v>201</v>
      </c>
      <c r="C184" s="10">
        <v>1</v>
      </c>
      <c r="D184" s="37">
        <f>BestiaryLevels!O$11</f>
        <v>4</v>
      </c>
      <c r="E184">
        <v>3000</v>
      </c>
      <c r="F184">
        <v>300</v>
      </c>
      <c r="G184">
        <v>500</v>
      </c>
      <c r="H184" s="6">
        <v>1</v>
      </c>
      <c r="I184" s="6">
        <v>0</v>
      </c>
      <c r="J184" s="8" t="s">
        <v>515</v>
      </c>
      <c r="K184" s="5"/>
      <c r="L184" s="33">
        <f t="shared" si="2"/>
        <v>0.62000000000000011</v>
      </c>
    </row>
    <row r="185" spans="1:12">
      <c r="A185" s="3">
        <v>184</v>
      </c>
      <c r="B185" s="4" t="s">
        <v>203</v>
      </c>
      <c r="C185" s="10">
        <v>1</v>
      </c>
      <c r="D185" s="37">
        <f>BestiaryLevels!P$11</f>
        <v>4</v>
      </c>
      <c r="E185">
        <v>4000</v>
      </c>
      <c r="F185">
        <v>300</v>
      </c>
      <c r="G185">
        <v>500</v>
      </c>
      <c r="H185" s="6">
        <v>1</v>
      </c>
      <c r="I185" s="6">
        <v>0</v>
      </c>
      <c r="J185" s="8" t="s">
        <v>515</v>
      </c>
      <c r="K185" s="5"/>
      <c r="L185" s="33">
        <f t="shared" si="2"/>
        <v>0.62000000000000011</v>
      </c>
    </row>
    <row r="186" spans="1:12">
      <c r="A186" s="3">
        <v>185</v>
      </c>
      <c r="B186" s="4" t="s">
        <v>207</v>
      </c>
      <c r="C186" s="10">
        <v>1</v>
      </c>
      <c r="D186" s="37">
        <f>BestiaryLevels!Q$11</f>
        <v>4</v>
      </c>
      <c r="E186">
        <v>6000</v>
      </c>
      <c r="F186">
        <v>4500</v>
      </c>
      <c r="G186">
        <v>1500</v>
      </c>
      <c r="H186" s="6">
        <v>1</v>
      </c>
      <c r="I186" s="6">
        <v>0</v>
      </c>
      <c r="J186" s="8" t="s">
        <v>515</v>
      </c>
      <c r="K186" s="5"/>
      <c r="L186" s="33">
        <f t="shared" si="2"/>
        <v>0.62000000000000011</v>
      </c>
    </row>
    <row r="187" spans="1:12">
      <c r="A187" s="3">
        <v>186</v>
      </c>
      <c r="B187" s="4" t="s">
        <v>209</v>
      </c>
      <c r="C187" s="10">
        <v>1</v>
      </c>
      <c r="D187" s="37">
        <f>BestiaryLevels!R$11</f>
        <v>4</v>
      </c>
      <c r="E187">
        <v>6500</v>
      </c>
      <c r="F187">
        <v>5000</v>
      </c>
      <c r="G187">
        <v>1500</v>
      </c>
      <c r="H187" s="6">
        <v>1</v>
      </c>
      <c r="I187" s="6">
        <v>0</v>
      </c>
      <c r="J187" s="8" t="s">
        <v>515</v>
      </c>
      <c r="K187" s="5"/>
      <c r="L187" s="33">
        <f t="shared" si="2"/>
        <v>0.62000000000000011</v>
      </c>
    </row>
    <row r="188" spans="1:12">
      <c r="A188" s="3">
        <v>187</v>
      </c>
      <c r="B188" s="4" t="s">
        <v>210</v>
      </c>
      <c r="C188" s="10">
        <v>1</v>
      </c>
      <c r="D188" s="37">
        <f>BestiaryLevels!S$11</f>
        <v>4</v>
      </c>
      <c r="E188">
        <v>7000</v>
      </c>
      <c r="F188">
        <v>5500</v>
      </c>
      <c r="G188">
        <v>1500</v>
      </c>
      <c r="H188" s="6">
        <v>1</v>
      </c>
      <c r="I188" s="6">
        <v>0</v>
      </c>
      <c r="J188" s="8" t="s">
        <v>515</v>
      </c>
      <c r="K188" s="5"/>
      <c r="L188" s="33">
        <f t="shared" si="2"/>
        <v>0.62000000000000011</v>
      </c>
    </row>
    <row r="189" spans="1:12">
      <c r="A189" s="3">
        <v>188</v>
      </c>
      <c r="B189" s="4" t="s">
        <v>211</v>
      </c>
      <c r="C189" s="10">
        <v>1</v>
      </c>
      <c r="D189" s="37">
        <f>BestiaryLevels!T$11</f>
        <v>4</v>
      </c>
      <c r="E189">
        <v>7500</v>
      </c>
      <c r="F189">
        <v>6000</v>
      </c>
      <c r="G189">
        <v>1500</v>
      </c>
      <c r="H189" s="6">
        <v>1</v>
      </c>
      <c r="I189" s="6">
        <v>0</v>
      </c>
      <c r="J189" s="8" t="s">
        <v>515</v>
      </c>
      <c r="K189" s="5"/>
      <c r="L189" s="33">
        <f t="shared" si="2"/>
        <v>0.62000000000000011</v>
      </c>
    </row>
    <row r="190" spans="1:12">
      <c r="A190" s="3">
        <v>189</v>
      </c>
      <c r="B190" s="4" t="s">
        <v>213</v>
      </c>
      <c r="C190" s="10">
        <v>1</v>
      </c>
      <c r="D190" s="37">
        <f>BestiaryLevels!U$11</f>
        <v>4</v>
      </c>
      <c r="E190">
        <v>10000</v>
      </c>
      <c r="F190">
        <v>7500</v>
      </c>
      <c r="G190">
        <v>3000</v>
      </c>
      <c r="H190" s="6">
        <v>1</v>
      </c>
      <c r="I190" s="6">
        <v>0</v>
      </c>
      <c r="J190" s="8" t="s">
        <v>515</v>
      </c>
      <c r="K190" s="5"/>
      <c r="L190" s="33">
        <f t="shared" si="2"/>
        <v>0.62000000000000011</v>
      </c>
    </row>
    <row r="191" spans="1:12">
      <c r="A191" s="3">
        <v>190</v>
      </c>
      <c r="B191" s="4" t="s">
        <v>215</v>
      </c>
      <c r="C191" s="10">
        <v>1</v>
      </c>
      <c r="D191" s="37">
        <f>BestiaryLevels!V$11</f>
        <v>4</v>
      </c>
      <c r="E191">
        <v>10500</v>
      </c>
      <c r="F191">
        <v>8000</v>
      </c>
      <c r="G191">
        <v>3000</v>
      </c>
      <c r="H191" s="6">
        <v>1</v>
      </c>
      <c r="I191" s="6">
        <v>0</v>
      </c>
      <c r="J191" s="8" t="s">
        <v>515</v>
      </c>
      <c r="K191" s="5"/>
      <c r="L191" s="33">
        <f t="shared" si="2"/>
        <v>0.62000000000000011</v>
      </c>
    </row>
    <row r="192" spans="1:12">
      <c r="A192" s="3">
        <v>191</v>
      </c>
      <c r="B192" s="4" t="s">
        <v>216</v>
      </c>
      <c r="C192" s="10">
        <v>1</v>
      </c>
      <c r="D192" s="37">
        <f>BestiaryLevels!W$11</f>
        <v>4</v>
      </c>
      <c r="E192">
        <v>11000</v>
      </c>
      <c r="F192">
        <v>8500</v>
      </c>
      <c r="G192">
        <v>3000</v>
      </c>
      <c r="H192" s="6">
        <v>1</v>
      </c>
      <c r="I192" s="6">
        <v>0</v>
      </c>
      <c r="J192" s="8" t="s">
        <v>515</v>
      </c>
      <c r="K192" s="5"/>
      <c r="L192" s="33">
        <f t="shared" si="2"/>
        <v>0.62000000000000011</v>
      </c>
    </row>
    <row r="193" spans="1:12">
      <c r="A193" s="3">
        <v>192</v>
      </c>
      <c r="B193" s="4" t="s">
        <v>217</v>
      </c>
      <c r="C193" s="10">
        <v>1</v>
      </c>
      <c r="D193" s="37">
        <f>BestiaryLevels!X$11</f>
        <v>4</v>
      </c>
      <c r="E193">
        <v>11500</v>
      </c>
      <c r="F193">
        <v>9000</v>
      </c>
      <c r="G193">
        <v>3000</v>
      </c>
      <c r="H193" s="6">
        <v>1</v>
      </c>
      <c r="I193" s="6">
        <v>0</v>
      </c>
      <c r="J193" s="8" t="s">
        <v>515</v>
      </c>
      <c r="K193" s="5"/>
      <c r="L193" s="33">
        <f t="shared" si="2"/>
        <v>0.62000000000000011</v>
      </c>
    </row>
    <row r="194" spans="1:12">
      <c r="A194" s="3">
        <v>193</v>
      </c>
      <c r="B194" s="4" t="s">
        <v>219</v>
      </c>
      <c r="C194" s="10">
        <v>1</v>
      </c>
      <c r="D194" s="37">
        <f>BestiaryLevels!A$12</f>
        <v>4</v>
      </c>
      <c r="E194">
        <v>12000</v>
      </c>
      <c r="F194">
        <v>9500</v>
      </c>
      <c r="G194">
        <v>3000</v>
      </c>
      <c r="H194" s="6">
        <v>1</v>
      </c>
      <c r="I194" s="6">
        <v>0</v>
      </c>
      <c r="J194" s="8" t="s">
        <v>515</v>
      </c>
      <c r="K194" s="5"/>
      <c r="L194" s="33">
        <f t="shared" si="2"/>
        <v>0.62000000000000011</v>
      </c>
    </row>
    <row r="195" spans="1:12">
      <c r="A195" s="3">
        <v>194</v>
      </c>
      <c r="B195" s="4" t="s">
        <v>222</v>
      </c>
      <c r="C195" s="10">
        <v>1</v>
      </c>
      <c r="D195" s="37">
        <f>BestiaryLevels!B$12</f>
        <v>4</v>
      </c>
      <c r="E195">
        <v>12500</v>
      </c>
      <c r="F195">
        <v>10000</v>
      </c>
      <c r="G195">
        <v>3000</v>
      </c>
      <c r="H195" s="6">
        <v>1</v>
      </c>
      <c r="I195" s="6">
        <v>0</v>
      </c>
      <c r="J195" s="8" t="s">
        <v>515</v>
      </c>
      <c r="K195" s="5"/>
      <c r="L195" s="33">
        <f t="shared" ref="L195:L258" si="3">(IF(D195=6,1.75,IF(D195=5,1.5,IF(D195=4,1.35,IF(D195=3,1.2,IF(D195=2,1.1,IF(D195=1,1.05,1))))))*(IF(C195=1,1.2,1)))-1</f>
        <v>0.62000000000000011</v>
      </c>
    </row>
    <row r="196" spans="1:12">
      <c r="A196" s="3">
        <v>195</v>
      </c>
      <c r="B196" s="4" t="s">
        <v>224</v>
      </c>
      <c r="C196" s="10">
        <v>1</v>
      </c>
      <c r="D196" s="37">
        <f>BestiaryLevels!C$12</f>
        <v>4</v>
      </c>
      <c r="E196">
        <v>30000</v>
      </c>
      <c r="F196">
        <v>37500</v>
      </c>
      <c r="G196">
        <v>10000</v>
      </c>
      <c r="H196" s="6">
        <v>1</v>
      </c>
      <c r="I196" s="6">
        <v>1</v>
      </c>
      <c r="J196" s="8" t="s">
        <v>515</v>
      </c>
      <c r="K196" s="5"/>
      <c r="L196" s="33">
        <f t="shared" si="3"/>
        <v>0.62000000000000011</v>
      </c>
    </row>
    <row r="197" spans="1:12">
      <c r="A197" s="3">
        <v>196</v>
      </c>
      <c r="B197" s="4" t="s">
        <v>220</v>
      </c>
      <c r="C197" s="10">
        <v>1</v>
      </c>
      <c r="D197" s="37">
        <f>BestiaryLevels!D$12</f>
        <v>4</v>
      </c>
      <c r="E197">
        <v>7000</v>
      </c>
      <c r="F197">
        <v>2000</v>
      </c>
      <c r="G197">
        <v>3400</v>
      </c>
      <c r="H197" s="6">
        <v>1</v>
      </c>
      <c r="I197" s="6">
        <v>0</v>
      </c>
      <c r="J197" s="8" t="s">
        <v>516</v>
      </c>
      <c r="K197" s="5"/>
      <c r="L197" s="33">
        <f t="shared" si="3"/>
        <v>0.62000000000000011</v>
      </c>
    </row>
    <row r="198" spans="1:12">
      <c r="A198" s="3">
        <v>197</v>
      </c>
      <c r="B198" s="4" t="s">
        <v>221</v>
      </c>
      <c r="C198" s="10">
        <v>1</v>
      </c>
      <c r="D198" s="37">
        <f>BestiaryLevels!E$12</f>
        <v>4</v>
      </c>
      <c r="E198">
        <v>7100</v>
      </c>
      <c r="F198">
        <v>2000</v>
      </c>
      <c r="G198">
        <v>3400</v>
      </c>
      <c r="H198" s="6">
        <v>1</v>
      </c>
      <c r="I198" s="6">
        <v>0</v>
      </c>
      <c r="J198" s="8" t="s">
        <v>516</v>
      </c>
      <c r="K198" s="5"/>
      <c r="L198" s="33">
        <f t="shared" si="3"/>
        <v>0.62000000000000011</v>
      </c>
    </row>
    <row r="199" spans="1:12">
      <c r="A199" s="3">
        <v>198</v>
      </c>
      <c r="B199" s="4" t="s">
        <v>223</v>
      </c>
      <c r="C199" s="10">
        <v>1</v>
      </c>
      <c r="D199" s="37">
        <f>BestiaryLevels!F$12</f>
        <v>4</v>
      </c>
      <c r="E199">
        <v>7200</v>
      </c>
      <c r="F199">
        <v>2000</v>
      </c>
      <c r="G199">
        <v>3400</v>
      </c>
      <c r="H199" s="6">
        <v>1</v>
      </c>
      <c r="I199" s="6">
        <v>0</v>
      </c>
      <c r="J199" s="8" t="s">
        <v>516</v>
      </c>
      <c r="K199" s="5"/>
      <c r="L199" s="33">
        <f t="shared" si="3"/>
        <v>0.62000000000000011</v>
      </c>
    </row>
    <row r="200" spans="1:12">
      <c r="A200" s="3">
        <v>199</v>
      </c>
      <c r="B200" s="4" t="s">
        <v>225</v>
      </c>
      <c r="C200" s="10">
        <v>1</v>
      </c>
      <c r="D200" s="37">
        <f>BestiaryLevels!G$12</f>
        <v>4</v>
      </c>
      <c r="E200">
        <v>7300</v>
      </c>
      <c r="F200">
        <v>2000</v>
      </c>
      <c r="G200">
        <v>3400</v>
      </c>
      <c r="H200" s="6">
        <v>1</v>
      </c>
      <c r="I200" s="6">
        <v>0</v>
      </c>
      <c r="J200" s="8" t="s">
        <v>516</v>
      </c>
      <c r="K200" s="5"/>
      <c r="L200" s="33">
        <f t="shared" si="3"/>
        <v>0.62000000000000011</v>
      </c>
    </row>
    <row r="201" spans="1:12">
      <c r="A201" s="3">
        <v>200</v>
      </c>
      <c r="B201" s="4" t="s">
        <v>226</v>
      </c>
      <c r="C201" s="10">
        <v>1</v>
      </c>
      <c r="D201" s="37">
        <f>BestiaryLevels!H$12</f>
        <v>4</v>
      </c>
      <c r="E201">
        <v>7400</v>
      </c>
      <c r="F201">
        <v>2000</v>
      </c>
      <c r="G201">
        <v>3400</v>
      </c>
      <c r="H201" s="6">
        <v>1</v>
      </c>
      <c r="I201" s="6">
        <v>0</v>
      </c>
      <c r="J201" s="8" t="s">
        <v>516</v>
      </c>
      <c r="K201" s="5"/>
      <c r="L201" s="33">
        <f t="shared" si="3"/>
        <v>0.62000000000000011</v>
      </c>
    </row>
    <row r="202" spans="1:12">
      <c r="A202" s="3">
        <v>201</v>
      </c>
      <c r="B202" s="4" t="s">
        <v>227</v>
      </c>
      <c r="C202" s="10">
        <v>1</v>
      </c>
      <c r="D202" s="37">
        <f>BestiaryLevels!I$12</f>
        <v>4</v>
      </c>
      <c r="E202">
        <v>7500</v>
      </c>
      <c r="F202">
        <v>2000</v>
      </c>
      <c r="G202">
        <v>3400</v>
      </c>
      <c r="H202" s="6">
        <v>1</v>
      </c>
      <c r="I202" s="6">
        <v>0</v>
      </c>
      <c r="J202" s="8" t="s">
        <v>516</v>
      </c>
      <c r="K202" s="5"/>
      <c r="L202" s="33">
        <f t="shared" si="3"/>
        <v>0.62000000000000011</v>
      </c>
    </row>
    <row r="203" spans="1:12">
      <c r="A203" s="3">
        <v>202</v>
      </c>
      <c r="B203" s="4" t="s">
        <v>228</v>
      </c>
      <c r="C203" s="10">
        <v>1</v>
      </c>
      <c r="D203" s="37">
        <f>BestiaryLevels!J$12</f>
        <v>4</v>
      </c>
      <c r="E203">
        <v>7600</v>
      </c>
      <c r="F203">
        <v>2000</v>
      </c>
      <c r="G203">
        <v>3400</v>
      </c>
      <c r="H203" s="6">
        <v>1</v>
      </c>
      <c r="I203" s="6">
        <v>0</v>
      </c>
      <c r="J203" s="8" t="s">
        <v>516</v>
      </c>
      <c r="K203" s="5"/>
      <c r="L203" s="33">
        <f t="shared" si="3"/>
        <v>0.62000000000000011</v>
      </c>
    </row>
    <row r="204" spans="1:12">
      <c r="A204" s="3">
        <v>203</v>
      </c>
      <c r="B204" s="4" t="s">
        <v>229</v>
      </c>
      <c r="C204" s="10">
        <v>1</v>
      </c>
      <c r="D204" s="37">
        <f>BestiaryLevels!K$12</f>
        <v>4</v>
      </c>
      <c r="E204">
        <v>7700</v>
      </c>
      <c r="F204">
        <v>2000</v>
      </c>
      <c r="G204">
        <v>3400</v>
      </c>
      <c r="H204" s="6">
        <v>1</v>
      </c>
      <c r="I204" s="6">
        <v>0</v>
      </c>
      <c r="J204" s="8" t="s">
        <v>516</v>
      </c>
      <c r="K204" s="5"/>
      <c r="L204" s="33">
        <f t="shared" si="3"/>
        <v>0.62000000000000011</v>
      </c>
    </row>
    <row r="205" spans="1:12">
      <c r="A205" s="3">
        <v>204</v>
      </c>
      <c r="B205" s="4" t="s">
        <v>230</v>
      </c>
      <c r="C205" s="10">
        <v>1</v>
      </c>
      <c r="D205" s="37">
        <f>BestiaryLevels!L$12</f>
        <v>4</v>
      </c>
      <c r="E205">
        <v>7800</v>
      </c>
      <c r="F205">
        <v>2000</v>
      </c>
      <c r="G205">
        <v>3400</v>
      </c>
      <c r="H205" s="6">
        <v>1</v>
      </c>
      <c r="I205" s="6">
        <v>0</v>
      </c>
      <c r="J205" s="8" t="s">
        <v>516</v>
      </c>
      <c r="K205" s="5"/>
      <c r="L205" s="33">
        <f t="shared" si="3"/>
        <v>0.62000000000000011</v>
      </c>
    </row>
    <row r="206" spans="1:12">
      <c r="A206" s="3">
        <v>205</v>
      </c>
      <c r="B206" s="4" t="s">
        <v>231</v>
      </c>
      <c r="C206" s="10">
        <v>1</v>
      </c>
      <c r="D206" s="37">
        <f>BestiaryLevels!M$12</f>
        <v>4</v>
      </c>
      <c r="E206">
        <v>7900</v>
      </c>
      <c r="F206">
        <v>2000</v>
      </c>
      <c r="G206">
        <v>3400</v>
      </c>
      <c r="H206" s="6">
        <v>1</v>
      </c>
      <c r="I206" s="6">
        <v>0</v>
      </c>
      <c r="J206" s="8" t="s">
        <v>516</v>
      </c>
      <c r="K206" s="5"/>
      <c r="L206" s="33">
        <f t="shared" si="3"/>
        <v>0.62000000000000011</v>
      </c>
    </row>
    <row r="207" spans="1:12">
      <c r="A207" s="3">
        <v>206</v>
      </c>
      <c r="B207" s="4" t="s">
        <v>233</v>
      </c>
      <c r="C207" s="10">
        <v>1</v>
      </c>
      <c r="D207" s="37">
        <f>BestiaryLevels!N$12</f>
        <v>4</v>
      </c>
      <c r="E207">
        <v>8000</v>
      </c>
      <c r="F207">
        <v>2000</v>
      </c>
      <c r="G207">
        <v>3400</v>
      </c>
      <c r="H207" s="6">
        <v>1</v>
      </c>
      <c r="I207" s="6">
        <v>0</v>
      </c>
      <c r="J207" s="8" t="s">
        <v>516</v>
      </c>
      <c r="K207" s="5"/>
      <c r="L207" s="33">
        <f t="shared" si="3"/>
        <v>0.62000000000000011</v>
      </c>
    </row>
    <row r="208" spans="1:12">
      <c r="A208" s="3">
        <v>207</v>
      </c>
      <c r="B208" s="4" t="s">
        <v>235</v>
      </c>
      <c r="C208" s="10">
        <v>1</v>
      </c>
      <c r="D208" s="37">
        <f>BestiaryLevels!O$12</f>
        <v>4</v>
      </c>
      <c r="E208">
        <v>8100</v>
      </c>
      <c r="F208">
        <v>2000</v>
      </c>
      <c r="G208">
        <v>3400</v>
      </c>
      <c r="H208" s="6">
        <v>1</v>
      </c>
      <c r="I208" s="6">
        <v>0</v>
      </c>
      <c r="J208" s="8" t="s">
        <v>516</v>
      </c>
      <c r="K208" s="5"/>
      <c r="L208" s="33">
        <f t="shared" si="3"/>
        <v>0.62000000000000011</v>
      </c>
    </row>
    <row r="209" spans="1:12">
      <c r="A209" s="3">
        <v>208</v>
      </c>
      <c r="B209" s="4" t="s">
        <v>236</v>
      </c>
      <c r="C209" s="10">
        <v>1</v>
      </c>
      <c r="D209" s="37">
        <f>BestiaryLevels!P$12</f>
        <v>4</v>
      </c>
      <c r="E209">
        <v>8200</v>
      </c>
      <c r="F209">
        <v>2500</v>
      </c>
      <c r="G209">
        <v>3600</v>
      </c>
      <c r="H209" s="6">
        <v>1</v>
      </c>
      <c r="I209" s="6">
        <v>0</v>
      </c>
      <c r="J209" s="8" t="s">
        <v>516</v>
      </c>
      <c r="K209" s="5"/>
      <c r="L209" s="33">
        <f t="shared" si="3"/>
        <v>0.62000000000000011</v>
      </c>
    </row>
    <row r="210" spans="1:12">
      <c r="A210" s="3">
        <v>209</v>
      </c>
      <c r="B210" s="4" t="s">
        <v>238</v>
      </c>
      <c r="C210" s="10">
        <v>1</v>
      </c>
      <c r="D210" s="37">
        <f>BestiaryLevels!Q$12</f>
        <v>4</v>
      </c>
      <c r="E210">
        <v>8300</v>
      </c>
      <c r="F210">
        <v>2500</v>
      </c>
      <c r="G210">
        <v>3600</v>
      </c>
      <c r="H210" s="6">
        <v>1</v>
      </c>
      <c r="I210" s="6">
        <v>0</v>
      </c>
      <c r="J210" s="8" t="s">
        <v>516</v>
      </c>
      <c r="K210" s="5"/>
      <c r="L210" s="33">
        <f t="shared" si="3"/>
        <v>0.62000000000000011</v>
      </c>
    </row>
    <row r="211" spans="1:12">
      <c r="A211" s="3">
        <v>210</v>
      </c>
      <c r="B211" s="4" t="s">
        <v>239</v>
      </c>
      <c r="C211" s="10">
        <v>1</v>
      </c>
      <c r="D211" s="37">
        <f>BestiaryLevels!R$12</f>
        <v>4</v>
      </c>
      <c r="E211">
        <v>8400</v>
      </c>
      <c r="F211">
        <v>2500</v>
      </c>
      <c r="G211">
        <v>3600</v>
      </c>
      <c r="H211" s="6">
        <v>1</v>
      </c>
      <c r="I211" s="6">
        <v>0</v>
      </c>
      <c r="J211" s="8" t="s">
        <v>516</v>
      </c>
      <c r="K211" s="5"/>
      <c r="L211" s="33">
        <f t="shared" si="3"/>
        <v>0.62000000000000011</v>
      </c>
    </row>
    <row r="212" spans="1:12">
      <c r="A212" s="3">
        <v>211</v>
      </c>
      <c r="B212" s="4" t="s">
        <v>241</v>
      </c>
      <c r="C212" s="10">
        <v>1</v>
      </c>
      <c r="D212" s="37">
        <f>BestiaryLevels!S$12</f>
        <v>4</v>
      </c>
      <c r="E212">
        <v>8500</v>
      </c>
      <c r="F212">
        <v>2500</v>
      </c>
      <c r="G212">
        <v>3600</v>
      </c>
      <c r="H212" s="6">
        <v>1</v>
      </c>
      <c r="I212" s="6">
        <v>0</v>
      </c>
      <c r="J212" s="8" t="s">
        <v>516</v>
      </c>
      <c r="K212" s="5"/>
      <c r="L212" s="33">
        <f t="shared" si="3"/>
        <v>0.62000000000000011</v>
      </c>
    </row>
    <row r="213" spans="1:12">
      <c r="A213" s="3">
        <v>212</v>
      </c>
      <c r="B213" s="4" t="s">
        <v>242</v>
      </c>
      <c r="C213" s="10">
        <v>1</v>
      </c>
      <c r="D213" s="37">
        <f>BestiaryLevels!T$12</f>
        <v>4</v>
      </c>
      <c r="E213">
        <v>8600</v>
      </c>
      <c r="F213">
        <v>2500</v>
      </c>
      <c r="G213">
        <v>3600</v>
      </c>
      <c r="H213" s="6">
        <v>1</v>
      </c>
      <c r="I213" s="6">
        <v>0</v>
      </c>
      <c r="J213" s="8" t="s">
        <v>516</v>
      </c>
      <c r="K213" s="5"/>
      <c r="L213" s="33">
        <f t="shared" si="3"/>
        <v>0.62000000000000011</v>
      </c>
    </row>
    <row r="214" spans="1:12">
      <c r="A214" s="3">
        <v>213</v>
      </c>
      <c r="B214" s="4" t="s">
        <v>243</v>
      </c>
      <c r="C214" s="10">
        <v>1</v>
      </c>
      <c r="D214" s="37">
        <f>BestiaryLevels!U$12</f>
        <v>4</v>
      </c>
      <c r="E214">
        <v>8700</v>
      </c>
      <c r="F214">
        <v>2500</v>
      </c>
      <c r="G214">
        <v>3600</v>
      </c>
      <c r="H214" s="6">
        <v>1</v>
      </c>
      <c r="I214" s="6">
        <v>0</v>
      </c>
      <c r="J214" s="8" t="s">
        <v>516</v>
      </c>
      <c r="K214" s="5"/>
      <c r="L214" s="33">
        <f t="shared" si="3"/>
        <v>0.62000000000000011</v>
      </c>
    </row>
    <row r="215" spans="1:12">
      <c r="A215" s="3">
        <v>214</v>
      </c>
      <c r="B215" s="4" t="s">
        <v>245</v>
      </c>
      <c r="C215" s="10">
        <v>1</v>
      </c>
      <c r="D215" s="37">
        <f>BestiaryLevels!V$12</f>
        <v>4</v>
      </c>
      <c r="E215">
        <v>8800</v>
      </c>
      <c r="F215">
        <v>2500</v>
      </c>
      <c r="G215">
        <v>3600</v>
      </c>
      <c r="H215" s="6">
        <v>1</v>
      </c>
      <c r="I215" s="6">
        <v>0</v>
      </c>
      <c r="J215" s="8" t="s">
        <v>516</v>
      </c>
      <c r="K215" s="5"/>
      <c r="L215" s="33">
        <f t="shared" si="3"/>
        <v>0.62000000000000011</v>
      </c>
    </row>
    <row r="216" spans="1:12">
      <c r="A216" s="3">
        <v>215</v>
      </c>
      <c r="B216" s="4" t="s">
        <v>246</v>
      </c>
      <c r="C216" s="10">
        <v>1</v>
      </c>
      <c r="D216" s="37">
        <f>BestiaryLevels!W$12</f>
        <v>4</v>
      </c>
      <c r="E216">
        <v>8900</v>
      </c>
      <c r="F216">
        <v>2500</v>
      </c>
      <c r="G216">
        <v>3600</v>
      </c>
      <c r="H216" s="6">
        <v>1</v>
      </c>
      <c r="I216" s="6">
        <v>0</v>
      </c>
      <c r="J216" s="8" t="s">
        <v>516</v>
      </c>
      <c r="K216" s="5"/>
      <c r="L216" s="33">
        <f t="shared" si="3"/>
        <v>0.62000000000000011</v>
      </c>
    </row>
    <row r="217" spans="1:12">
      <c r="A217" s="3">
        <v>216</v>
      </c>
      <c r="B217" s="4" t="s">
        <v>248</v>
      </c>
      <c r="C217" s="10">
        <v>1</v>
      </c>
      <c r="D217" s="37">
        <f>BestiaryLevels!X$12</f>
        <v>4</v>
      </c>
      <c r="E217">
        <v>9000</v>
      </c>
      <c r="F217">
        <v>2500</v>
      </c>
      <c r="G217">
        <v>3600</v>
      </c>
      <c r="H217" s="6">
        <v>1</v>
      </c>
      <c r="I217" s="6">
        <v>0</v>
      </c>
      <c r="J217" s="8" t="s">
        <v>516</v>
      </c>
      <c r="K217" s="5"/>
      <c r="L217" s="33">
        <f t="shared" si="3"/>
        <v>0.62000000000000011</v>
      </c>
    </row>
    <row r="218" spans="1:12">
      <c r="A218" s="3">
        <v>217</v>
      </c>
      <c r="B218" s="4" t="s">
        <v>249</v>
      </c>
      <c r="C218" s="10">
        <v>1</v>
      </c>
      <c r="D218" s="37">
        <f>BestiaryLevels!A$13</f>
        <v>4</v>
      </c>
      <c r="E218">
        <v>9100</v>
      </c>
      <c r="F218">
        <v>3000</v>
      </c>
      <c r="G218">
        <v>3900</v>
      </c>
      <c r="H218" s="6">
        <v>1</v>
      </c>
      <c r="I218" s="6">
        <v>0</v>
      </c>
      <c r="J218" s="8" t="s">
        <v>516</v>
      </c>
      <c r="K218" s="5"/>
      <c r="L218" s="33">
        <f t="shared" si="3"/>
        <v>0.62000000000000011</v>
      </c>
    </row>
    <row r="219" spans="1:12">
      <c r="A219" s="3">
        <v>218</v>
      </c>
      <c r="B219" s="4" t="s">
        <v>250</v>
      </c>
      <c r="C219" s="10">
        <v>1</v>
      </c>
      <c r="D219" s="37">
        <f>BestiaryLevels!B$13</f>
        <v>4</v>
      </c>
      <c r="E219">
        <v>9200</v>
      </c>
      <c r="F219">
        <v>3000</v>
      </c>
      <c r="G219">
        <v>3900</v>
      </c>
      <c r="H219" s="6">
        <v>1</v>
      </c>
      <c r="I219" s="6">
        <v>0</v>
      </c>
      <c r="J219" s="8" t="s">
        <v>516</v>
      </c>
      <c r="K219" s="5"/>
      <c r="L219" s="33">
        <f t="shared" si="3"/>
        <v>0.62000000000000011</v>
      </c>
    </row>
    <row r="220" spans="1:12">
      <c r="A220" s="3">
        <v>219</v>
      </c>
      <c r="B220" s="4" t="s">
        <v>252</v>
      </c>
      <c r="C220" s="10">
        <v>1</v>
      </c>
      <c r="D220" s="37">
        <f>BestiaryLevels!C$13</f>
        <v>4</v>
      </c>
      <c r="E220">
        <v>9300</v>
      </c>
      <c r="F220">
        <v>3000</v>
      </c>
      <c r="G220">
        <v>3900</v>
      </c>
      <c r="H220" s="6">
        <v>1</v>
      </c>
      <c r="I220" s="6">
        <v>0</v>
      </c>
      <c r="J220" s="8" t="s">
        <v>516</v>
      </c>
      <c r="K220" s="5"/>
      <c r="L220" s="33">
        <f t="shared" si="3"/>
        <v>0.62000000000000011</v>
      </c>
    </row>
    <row r="221" spans="1:12">
      <c r="A221" s="3">
        <v>220</v>
      </c>
      <c r="B221" s="4" t="s">
        <v>253</v>
      </c>
      <c r="C221" s="10">
        <v>1</v>
      </c>
      <c r="D221" s="37">
        <f>BestiaryLevels!D$13</f>
        <v>4</v>
      </c>
      <c r="E221">
        <v>9400</v>
      </c>
      <c r="F221">
        <v>3000</v>
      </c>
      <c r="G221">
        <v>3900</v>
      </c>
      <c r="H221" s="6">
        <v>1</v>
      </c>
      <c r="I221" s="6">
        <v>0</v>
      </c>
      <c r="J221" s="8" t="s">
        <v>516</v>
      </c>
      <c r="K221" s="5"/>
      <c r="L221" s="33">
        <f t="shared" si="3"/>
        <v>0.62000000000000011</v>
      </c>
    </row>
    <row r="222" spans="1:12">
      <c r="A222" s="3">
        <v>221</v>
      </c>
      <c r="B222" s="4" t="s">
        <v>255</v>
      </c>
      <c r="C222" s="10">
        <v>1</v>
      </c>
      <c r="D222" s="37">
        <f>BestiaryLevels!E$13</f>
        <v>4</v>
      </c>
      <c r="E222">
        <v>25500</v>
      </c>
      <c r="F222">
        <v>25500</v>
      </c>
      <c r="G222">
        <v>25500</v>
      </c>
      <c r="H222" s="6">
        <v>1</v>
      </c>
      <c r="I222" s="6">
        <v>1</v>
      </c>
      <c r="J222" s="8" t="s">
        <v>516</v>
      </c>
      <c r="K222" s="5"/>
      <c r="L222" s="33">
        <f t="shared" si="3"/>
        <v>0.62000000000000011</v>
      </c>
    </row>
    <row r="223" spans="1:12">
      <c r="A223" s="3">
        <v>222</v>
      </c>
      <c r="B223" s="4" t="s">
        <v>256</v>
      </c>
      <c r="C223" s="10">
        <v>1</v>
      </c>
      <c r="D223" s="37">
        <f>BestiaryLevels!F$13</f>
        <v>3</v>
      </c>
      <c r="E223">
        <v>15000</v>
      </c>
      <c r="F223">
        <v>6000</v>
      </c>
      <c r="G223">
        <v>10000</v>
      </c>
      <c r="H223" s="6">
        <v>1</v>
      </c>
      <c r="I223" s="6">
        <v>0</v>
      </c>
      <c r="J223" s="8" t="s">
        <v>517</v>
      </c>
      <c r="K223" s="5"/>
      <c r="L223" s="33">
        <f t="shared" si="3"/>
        <v>0.43999999999999995</v>
      </c>
    </row>
    <row r="224" spans="1:12">
      <c r="A224" s="3">
        <v>223</v>
      </c>
      <c r="B224" s="4" t="s">
        <v>257</v>
      </c>
      <c r="C224" s="10">
        <v>1</v>
      </c>
      <c r="D224" s="37">
        <f>BestiaryLevels!G$13</f>
        <v>3</v>
      </c>
      <c r="E224">
        <v>15000</v>
      </c>
      <c r="F224">
        <v>6000</v>
      </c>
      <c r="G224">
        <v>10000</v>
      </c>
      <c r="H224" s="6">
        <v>1</v>
      </c>
      <c r="I224" s="6">
        <v>0</v>
      </c>
      <c r="J224" s="8" t="s">
        <v>517</v>
      </c>
      <c r="K224" s="5"/>
      <c r="L224" s="33">
        <f t="shared" si="3"/>
        <v>0.43999999999999995</v>
      </c>
    </row>
    <row r="225" spans="1:12">
      <c r="A225" s="3">
        <v>224</v>
      </c>
      <c r="B225" s="4" t="s">
        <v>258</v>
      </c>
      <c r="C225" s="10">
        <v>1</v>
      </c>
      <c r="D225" s="37">
        <f>BestiaryLevels!H$13</f>
        <v>3</v>
      </c>
      <c r="E225">
        <v>15000</v>
      </c>
      <c r="F225">
        <v>6000</v>
      </c>
      <c r="G225">
        <v>10000</v>
      </c>
      <c r="H225" s="6">
        <v>1</v>
      </c>
      <c r="I225" s="6">
        <v>0</v>
      </c>
      <c r="J225" s="8" t="s">
        <v>517</v>
      </c>
      <c r="K225" s="5"/>
      <c r="L225" s="33">
        <f t="shared" si="3"/>
        <v>0.43999999999999995</v>
      </c>
    </row>
    <row r="226" spans="1:12">
      <c r="A226" s="3">
        <v>225</v>
      </c>
      <c r="B226" s="4" t="s">
        <v>259</v>
      </c>
      <c r="C226" s="10">
        <v>1</v>
      </c>
      <c r="D226" s="37">
        <f>BestiaryLevels!I$13</f>
        <v>3</v>
      </c>
      <c r="E226">
        <v>15000</v>
      </c>
      <c r="F226">
        <v>6000</v>
      </c>
      <c r="G226">
        <v>10000</v>
      </c>
      <c r="H226" s="6">
        <v>1</v>
      </c>
      <c r="I226" s="6">
        <v>0</v>
      </c>
      <c r="J226" s="8" t="s">
        <v>517</v>
      </c>
      <c r="K226" s="5"/>
      <c r="L226" s="33">
        <f t="shared" si="3"/>
        <v>0.43999999999999995</v>
      </c>
    </row>
    <row r="227" spans="1:12">
      <c r="A227" s="3">
        <v>226</v>
      </c>
      <c r="B227" s="4" t="s">
        <v>260</v>
      </c>
      <c r="C227" s="10">
        <v>1</v>
      </c>
      <c r="D227" s="37">
        <f>BestiaryLevels!J$13</f>
        <v>3</v>
      </c>
      <c r="E227">
        <v>15000</v>
      </c>
      <c r="F227">
        <v>6000</v>
      </c>
      <c r="G227">
        <v>10000</v>
      </c>
      <c r="H227" s="6">
        <v>1</v>
      </c>
      <c r="I227" s="6">
        <v>0</v>
      </c>
      <c r="J227" s="8" t="s">
        <v>517</v>
      </c>
      <c r="K227" s="5"/>
      <c r="L227" s="33">
        <f t="shared" si="3"/>
        <v>0.43999999999999995</v>
      </c>
    </row>
    <row r="228" spans="1:12">
      <c r="A228" s="3">
        <v>227</v>
      </c>
      <c r="B228" s="4" t="s">
        <v>261</v>
      </c>
      <c r="C228" s="10">
        <v>1</v>
      </c>
      <c r="D228" s="37">
        <f>BestiaryLevels!K$13</f>
        <v>3</v>
      </c>
      <c r="E228">
        <v>15000</v>
      </c>
      <c r="F228">
        <v>6000</v>
      </c>
      <c r="G228">
        <v>10000</v>
      </c>
      <c r="H228" s="6">
        <v>1</v>
      </c>
      <c r="I228" s="6">
        <v>0</v>
      </c>
      <c r="J228" s="8" t="s">
        <v>517</v>
      </c>
      <c r="K228" s="5"/>
      <c r="L228" s="33">
        <f t="shared" si="3"/>
        <v>0.43999999999999995</v>
      </c>
    </row>
    <row r="229" spans="1:12">
      <c r="A229" s="3">
        <v>228</v>
      </c>
      <c r="B229" s="4" t="s">
        <v>262</v>
      </c>
      <c r="C229" s="10">
        <v>1</v>
      </c>
      <c r="D229" s="37">
        <f>BestiaryLevels!L$13</f>
        <v>3</v>
      </c>
      <c r="E229">
        <v>15000</v>
      </c>
      <c r="F229">
        <v>6000</v>
      </c>
      <c r="G229">
        <v>10000</v>
      </c>
      <c r="H229" s="6">
        <v>1</v>
      </c>
      <c r="I229" s="6">
        <v>0</v>
      </c>
      <c r="J229" s="8" t="s">
        <v>517</v>
      </c>
      <c r="K229" s="5"/>
      <c r="L229" s="33">
        <f t="shared" si="3"/>
        <v>0.43999999999999995</v>
      </c>
    </row>
    <row r="230" spans="1:12">
      <c r="A230" s="3">
        <v>229</v>
      </c>
      <c r="B230" s="4" t="s">
        <v>263</v>
      </c>
      <c r="C230" s="10">
        <v>1</v>
      </c>
      <c r="D230" s="37">
        <f>BestiaryLevels!M$13</f>
        <v>3</v>
      </c>
      <c r="E230">
        <v>15000</v>
      </c>
      <c r="F230">
        <v>6000</v>
      </c>
      <c r="G230">
        <v>10000</v>
      </c>
      <c r="H230" s="6">
        <v>1</v>
      </c>
      <c r="I230" s="6">
        <v>0</v>
      </c>
      <c r="J230" s="8" t="s">
        <v>517</v>
      </c>
      <c r="K230" s="5"/>
      <c r="L230" s="33">
        <f t="shared" si="3"/>
        <v>0.43999999999999995</v>
      </c>
    </row>
    <row r="231" spans="1:12">
      <c r="A231" s="3">
        <v>230</v>
      </c>
      <c r="B231" s="4" t="s">
        <v>297</v>
      </c>
      <c r="C231" s="10">
        <v>1</v>
      </c>
      <c r="D231" s="37">
        <f>BestiaryLevels!N$13</f>
        <v>3</v>
      </c>
      <c r="E231">
        <v>42500</v>
      </c>
      <c r="F231">
        <v>10000</v>
      </c>
      <c r="G231">
        <v>15000</v>
      </c>
      <c r="H231" s="6">
        <v>1</v>
      </c>
      <c r="I231" s="6">
        <v>1</v>
      </c>
      <c r="J231" s="8" t="s">
        <v>518</v>
      </c>
      <c r="K231" s="5"/>
      <c r="L231" s="33">
        <f t="shared" si="3"/>
        <v>0.43999999999999995</v>
      </c>
    </row>
    <row r="232" spans="1:12">
      <c r="A232" s="3">
        <v>231</v>
      </c>
      <c r="B232" s="4" t="s">
        <v>297</v>
      </c>
      <c r="C232" s="10">
        <v>1</v>
      </c>
      <c r="D232" s="37">
        <f>BestiaryLevels!O$13</f>
        <v>3</v>
      </c>
      <c r="E232">
        <v>45000</v>
      </c>
      <c r="F232">
        <v>10000</v>
      </c>
      <c r="G232">
        <v>15000</v>
      </c>
      <c r="H232" s="6">
        <v>1</v>
      </c>
      <c r="I232" s="6">
        <v>1</v>
      </c>
      <c r="J232" s="8" t="s">
        <v>518</v>
      </c>
      <c r="K232" s="5"/>
      <c r="L232" s="33">
        <f t="shared" si="3"/>
        <v>0.43999999999999995</v>
      </c>
    </row>
    <row r="233" spans="1:12">
      <c r="A233" s="3">
        <v>232</v>
      </c>
      <c r="B233" s="4" t="s">
        <v>297</v>
      </c>
      <c r="C233" s="10">
        <v>1</v>
      </c>
      <c r="D233" s="37">
        <f>BestiaryLevels!P$13</f>
        <v>3</v>
      </c>
      <c r="E233">
        <v>47500</v>
      </c>
      <c r="F233">
        <v>10000</v>
      </c>
      <c r="G233">
        <v>15000</v>
      </c>
      <c r="H233" s="6">
        <v>1</v>
      </c>
      <c r="I233" s="6">
        <v>1</v>
      </c>
      <c r="J233" s="8" t="s">
        <v>518</v>
      </c>
      <c r="K233" s="5"/>
      <c r="L233" s="33">
        <f t="shared" si="3"/>
        <v>0.43999999999999995</v>
      </c>
    </row>
    <row r="234" spans="1:12">
      <c r="A234" s="3">
        <v>233</v>
      </c>
      <c r="B234" s="4" t="s">
        <v>297</v>
      </c>
      <c r="C234" s="10">
        <v>1</v>
      </c>
      <c r="D234" s="37">
        <f>BestiaryLevels!Q$13</f>
        <v>3</v>
      </c>
      <c r="E234">
        <v>50000</v>
      </c>
      <c r="F234">
        <v>10000</v>
      </c>
      <c r="G234">
        <v>15000</v>
      </c>
      <c r="H234" s="6">
        <v>1</v>
      </c>
      <c r="I234" s="6">
        <v>1</v>
      </c>
      <c r="J234" s="8" t="s">
        <v>518</v>
      </c>
      <c r="K234" s="5"/>
      <c r="L234" s="33">
        <f t="shared" si="3"/>
        <v>0.43999999999999995</v>
      </c>
    </row>
    <row r="235" spans="1:12">
      <c r="A235" s="3">
        <v>234</v>
      </c>
      <c r="B235" s="4" t="s">
        <v>297</v>
      </c>
      <c r="C235" s="10">
        <v>1</v>
      </c>
      <c r="D235" s="37">
        <f>BestiaryLevels!R$13</f>
        <v>3</v>
      </c>
      <c r="E235">
        <v>45000</v>
      </c>
      <c r="F235">
        <v>10000</v>
      </c>
      <c r="G235">
        <v>15000</v>
      </c>
      <c r="H235" s="6">
        <v>1</v>
      </c>
      <c r="I235" s="6">
        <v>1</v>
      </c>
      <c r="J235" s="8" t="s">
        <v>518</v>
      </c>
      <c r="K235" s="5"/>
      <c r="L235" s="33">
        <f t="shared" si="3"/>
        <v>0.43999999999999995</v>
      </c>
    </row>
    <row r="236" spans="1:12">
      <c r="A236" s="3">
        <v>235</v>
      </c>
      <c r="B236" s="4" t="s">
        <v>297</v>
      </c>
      <c r="C236" s="10">
        <v>1</v>
      </c>
      <c r="D236" s="37">
        <f>BestiaryLevels!S$13</f>
        <v>3</v>
      </c>
      <c r="E236">
        <v>47500</v>
      </c>
      <c r="F236">
        <v>10000</v>
      </c>
      <c r="G236">
        <v>15000</v>
      </c>
      <c r="H236" s="6">
        <v>1</v>
      </c>
      <c r="I236" s="6">
        <v>1</v>
      </c>
      <c r="J236" s="8" t="s">
        <v>518</v>
      </c>
      <c r="K236" s="5"/>
      <c r="L236" s="33">
        <f t="shared" si="3"/>
        <v>0.43999999999999995</v>
      </c>
    </row>
    <row r="237" spans="1:12">
      <c r="A237" s="3">
        <v>236</v>
      </c>
      <c r="B237" s="4" t="s">
        <v>297</v>
      </c>
      <c r="C237" s="10">
        <v>1</v>
      </c>
      <c r="D237" s="37">
        <f>BestiaryLevels!T$13</f>
        <v>3</v>
      </c>
      <c r="E237">
        <v>50000</v>
      </c>
      <c r="F237">
        <v>10000</v>
      </c>
      <c r="G237">
        <v>15000</v>
      </c>
      <c r="H237" s="6">
        <v>1</v>
      </c>
      <c r="I237" s="6">
        <v>1</v>
      </c>
      <c r="J237" s="8" t="s">
        <v>518</v>
      </c>
      <c r="K237" s="5"/>
      <c r="L237" s="33">
        <f t="shared" si="3"/>
        <v>0.43999999999999995</v>
      </c>
    </row>
    <row r="238" spans="1:12">
      <c r="A238" s="3">
        <v>237</v>
      </c>
      <c r="B238" s="4" t="s">
        <v>297</v>
      </c>
      <c r="C238" s="10">
        <v>1</v>
      </c>
      <c r="D238" s="37">
        <f>BestiaryLevels!U$13</f>
        <v>3</v>
      </c>
      <c r="E238">
        <v>45000</v>
      </c>
      <c r="F238">
        <v>10000</v>
      </c>
      <c r="G238">
        <v>15000</v>
      </c>
      <c r="H238" s="6">
        <v>1</v>
      </c>
      <c r="I238" s="6">
        <v>1</v>
      </c>
      <c r="J238" s="8" t="s">
        <v>518</v>
      </c>
      <c r="K238" s="5"/>
      <c r="L238" s="33">
        <f t="shared" si="3"/>
        <v>0.43999999999999995</v>
      </c>
    </row>
    <row r="239" spans="1:12">
      <c r="A239" s="3">
        <v>238</v>
      </c>
      <c r="B239" s="4" t="s">
        <v>297</v>
      </c>
      <c r="C239" s="10">
        <v>1</v>
      </c>
      <c r="D239" s="37">
        <f>BestiaryLevels!V$13</f>
        <v>3</v>
      </c>
      <c r="E239">
        <v>47500</v>
      </c>
      <c r="F239">
        <v>10000</v>
      </c>
      <c r="G239">
        <v>15000</v>
      </c>
      <c r="H239" s="6">
        <v>1</v>
      </c>
      <c r="I239" s="6">
        <v>1</v>
      </c>
      <c r="J239" s="8" t="s">
        <v>518</v>
      </c>
      <c r="K239" s="5"/>
      <c r="L239" s="33">
        <f t="shared" si="3"/>
        <v>0.43999999999999995</v>
      </c>
    </row>
    <row r="240" spans="1:12">
      <c r="A240" s="3">
        <v>239</v>
      </c>
      <c r="B240" s="4" t="s">
        <v>297</v>
      </c>
      <c r="C240" s="10">
        <v>1</v>
      </c>
      <c r="D240" s="37">
        <f>BestiaryLevels!W$13</f>
        <v>3</v>
      </c>
      <c r="E240">
        <v>50000</v>
      </c>
      <c r="F240">
        <v>10000</v>
      </c>
      <c r="G240">
        <v>15000</v>
      </c>
      <c r="H240" s="6">
        <v>1</v>
      </c>
      <c r="I240" s="6">
        <v>1</v>
      </c>
      <c r="J240" s="8" t="s">
        <v>518</v>
      </c>
      <c r="K240" s="5"/>
      <c r="L240" s="33">
        <f t="shared" si="3"/>
        <v>0.43999999999999995</v>
      </c>
    </row>
    <row r="241" spans="1:12">
      <c r="A241" s="3">
        <v>240</v>
      </c>
      <c r="B241" s="4" t="s">
        <v>168</v>
      </c>
      <c r="C241" s="10">
        <v>1</v>
      </c>
      <c r="D241" s="37">
        <f>BestiaryLevels!X$13</f>
        <v>6</v>
      </c>
      <c r="E241">
        <v>485</v>
      </c>
      <c r="F241">
        <v>140</v>
      </c>
      <c r="G241">
        <v>1600</v>
      </c>
      <c r="H241" s="6">
        <v>0</v>
      </c>
      <c r="I241" s="6">
        <v>0</v>
      </c>
      <c r="J241" s="8" t="s">
        <v>519</v>
      </c>
      <c r="K241" s="5"/>
      <c r="L241" s="33">
        <f t="shared" si="3"/>
        <v>1.1000000000000001</v>
      </c>
    </row>
    <row r="242" spans="1:12">
      <c r="A242" s="3">
        <v>241</v>
      </c>
      <c r="B242" s="4" t="s">
        <v>173</v>
      </c>
      <c r="C242" s="10">
        <v>1</v>
      </c>
      <c r="D242" s="37">
        <f>BestiaryLevels!A$16</f>
        <v>6</v>
      </c>
      <c r="E242">
        <v>500</v>
      </c>
      <c r="F242">
        <v>150</v>
      </c>
      <c r="G242">
        <v>1700</v>
      </c>
      <c r="H242" s="6">
        <v>0</v>
      </c>
      <c r="I242" s="6">
        <v>0</v>
      </c>
      <c r="J242" s="8" t="s">
        <v>519</v>
      </c>
      <c r="K242" s="5"/>
      <c r="L242" s="33">
        <f t="shared" si="3"/>
        <v>1.1000000000000001</v>
      </c>
    </row>
    <row r="243" spans="1:12">
      <c r="A243" s="3">
        <v>242</v>
      </c>
      <c r="B243" s="4" t="s">
        <v>185</v>
      </c>
      <c r="C243" s="10">
        <v>1</v>
      </c>
      <c r="D243" s="37">
        <f>BestiaryLevels!B$16</f>
        <v>5</v>
      </c>
      <c r="E243">
        <v>8000</v>
      </c>
      <c r="F243">
        <v>8000</v>
      </c>
      <c r="G243">
        <v>8000</v>
      </c>
      <c r="H243" s="6">
        <v>0</v>
      </c>
      <c r="I243" s="6">
        <v>0</v>
      </c>
      <c r="J243" s="8" t="s">
        <v>519</v>
      </c>
      <c r="K243" s="5"/>
      <c r="L243" s="33">
        <f t="shared" si="3"/>
        <v>0.79999999999999982</v>
      </c>
    </row>
    <row r="244" spans="1:12">
      <c r="A244" s="3">
        <v>243</v>
      </c>
      <c r="B244" s="4" t="s">
        <v>186</v>
      </c>
      <c r="C244" s="10">
        <v>1</v>
      </c>
      <c r="D244" s="37">
        <f>BestiaryLevels!C$16</f>
        <v>5</v>
      </c>
      <c r="E244">
        <v>8000</v>
      </c>
      <c r="F244">
        <v>4000</v>
      </c>
      <c r="G244">
        <v>4000</v>
      </c>
      <c r="H244" s="6">
        <v>0</v>
      </c>
      <c r="I244" s="6">
        <v>0</v>
      </c>
      <c r="J244" s="8" t="s">
        <v>519</v>
      </c>
      <c r="K244" s="5"/>
      <c r="L244" s="33">
        <f t="shared" si="3"/>
        <v>0.79999999999999982</v>
      </c>
    </row>
    <row r="245" spans="1:12">
      <c r="A245" s="3">
        <v>244</v>
      </c>
      <c r="B245" s="4" t="s">
        <v>189</v>
      </c>
      <c r="C245" s="10">
        <v>1</v>
      </c>
      <c r="D245" s="37">
        <f>BestiaryLevels!D$16</f>
        <v>5</v>
      </c>
      <c r="E245">
        <v>10700</v>
      </c>
      <c r="F245">
        <v>5000</v>
      </c>
      <c r="G245">
        <v>7600</v>
      </c>
      <c r="H245" s="6">
        <v>0</v>
      </c>
      <c r="I245" s="6">
        <v>1</v>
      </c>
      <c r="J245" s="8" t="s">
        <v>519</v>
      </c>
      <c r="K245" s="5"/>
      <c r="L245" s="33">
        <f t="shared" si="3"/>
        <v>0.79999999999999982</v>
      </c>
    </row>
    <row r="246" spans="1:12">
      <c r="A246" s="3">
        <v>245</v>
      </c>
      <c r="B246" s="4" t="s">
        <v>192</v>
      </c>
      <c r="C246" s="10">
        <v>1</v>
      </c>
      <c r="D246" s="37">
        <f>BestiaryLevels!E$16</f>
        <v>5</v>
      </c>
      <c r="E246">
        <v>10900</v>
      </c>
      <c r="F246">
        <v>6000</v>
      </c>
      <c r="G246">
        <v>8000</v>
      </c>
      <c r="H246" s="6">
        <v>0</v>
      </c>
      <c r="I246" s="6">
        <v>1</v>
      </c>
      <c r="J246" s="8" t="s">
        <v>519</v>
      </c>
      <c r="K246" s="5"/>
      <c r="L246" s="33">
        <f t="shared" si="3"/>
        <v>0.79999999999999982</v>
      </c>
    </row>
    <row r="247" spans="1:12">
      <c r="A247" s="3">
        <v>246</v>
      </c>
      <c r="B247" s="4" t="s">
        <v>194</v>
      </c>
      <c r="C247" s="10">
        <v>1</v>
      </c>
      <c r="D247" s="37">
        <f>BestiaryLevels!F$16</f>
        <v>5</v>
      </c>
      <c r="E247">
        <v>11100</v>
      </c>
      <c r="F247">
        <v>7000</v>
      </c>
      <c r="G247">
        <v>8000</v>
      </c>
      <c r="H247" s="6">
        <v>0</v>
      </c>
      <c r="I247" s="6">
        <v>1</v>
      </c>
      <c r="J247" s="8" t="s">
        <v>519</v>
      </c>
      <c r="K247" s="5"/>
      <c r="L247" s="33">
        <f t="shared" si="3"/>
        <v>0.79999999999999982</v>
      </c>
    </row>
    <row r="248" spans="1:12">
      <c r="A248" s="3">
        <v>247</v>
      </c>
      <c r="B248" s="4" t="s">
        <v>208</v>
      </c>
      <c r="C248" s="10">
        <v>1</v>
      </c>
      <c r="D248" s="37">
        <f>BestiaryLevels!G$16</f>
        <v>5</v>
      </c>
      <c r="E248">
        <v>20000</v>
      </c>
      <c r="F248">
        <v>8000</v>
      </c>
      <c r="G248">
        <v>9200</v>
      </c>
      <c r="H248" s="6">
        <v>1</v>
      </c>
      <c r="I248" s="6">
        <v>1</v>
      </c>
      <c r="J248" s="8" t="s">
        <v>519</v>
      </c>
      <c r="K248" s="5"/>
      <c r="L248" s="33">
        <f t="shared" si="3"/>
        <v>0.79999999999999982</v>
      </c>
    </row>
    <row r="249" spans="1:12">
      <c r="A249" s="3">
        <v>248</v>
      </c>
      <c r="B249" s="4" t="s">
        <v>204</v>
      </c>
      <c r="C249" s="10">
        <v>1</v>
      </c>
      <c r="D249" s="37">
        <f>BestiaryLevels!H$16</f>
        <v>5</v>
      </c>
      <c r="E249">
        <v>50000</v>
      </c>
      <c r="F249">
        <v>40000</v>
      </c>
      <c r="G249">
        <v>30000</v>
      </c>
      <c r="H249" s="6">
        <v>1</v>
      </c>
      <c r="I249" s="6">
        <v>1</v>
      </c>
      <c r="J249" s="8" t="s">
        <v>519</v>
      </c>
      <c r="K249" s="5"/>
      <c r="L249" s="33">
        <f t="shared" si="3"/>
        <v>0.79999999999999982</v>
      </c>
    </row>
    <row r="250" spans="1:12">
      <c r="A250" s="3">
        <v>249</v>
      </c>
      <c r="B250" s="4" t="s">
        <v>126</v>
      </c>
      <c r="C250" s="10">
        <v>1</v>
      </c>
      <c r="D250" s="37">
        <f>BestiaryLevels!I$16</f>
        <v>5</v>
      </c>
      <c r="E250">
        <v>4070</v>
      </c>
      <c r="F250">
        <v>1200</v>
      </c>
      <c r="G250">
        <v>1000</v>
      </c>
      <c r="H250" s="6">
        <v>1</v>
      </c>
      <c r="I250" s="6">
        <v>0</v>
      </c>
      <c r="J250" s="8" t="s">
        <v>520</v>
      </c>
      <c r="K250" s="5"/>
      <c r="L250" s="33">
        <f t="shared" si="3"/>
        <v>0.79999999999999982</v>
      </c>
    </row>
    <row r="251" spans="1:12">
      <c r="A251" s="3">
        <v>250</v>
      </c>
      <c r="B251" s="4" t="s">
        <v>131</v>
      </c>
      <c r="C251" s="10">
        <v>1</v>
      </c>
      <c r="D251" s="37">
        <f>BestiaryLevels!J$16</f>
        <v>5</v>
      </c>
      <c r="E251">
        <v>4100</v>
      </c>
      <c r="F251">
        <v>1200</v>
      </c>
      <c r="G251">
        <v>1100</v>
      </c>
      <c r="H251" s="6">
        <v>1</v>
      </c>
      <c r="I251" s="6">
        <v>0</v>
      </c>
      <c r="J251" s="8" t="s">
        <v>520</v>
      </c>
      <c r="K251" s="5"/>
      <c r="L251" s="33">
        <f t="shared" si="3"/>
        <v>0.79999999999999982</v>
      </c>
    </row>
    <row r="252" spans="1:12">
      <c r="A252" s="3">
        <v>251</v>
      </c>
      <c r="B252" s="4" t="s">
        <v>133</v>
      </c>
      <c r="C252" s="10">
        <v>1</v>
      </c>
      <c r="D252" s="37">
        <f>BestiaryLevels!K$16</f>
        <v>5</v>
      </c>
      <c r="E252">
        <v>4120</v>
      </c>
      <c r="F252">
        <v>1210</v>
      </c>
      <c r="G252">
        <v>1100</v>
      </c>
      <c r="H252" s="6">
        <v>1</v>
      </c>
      <c r="I252" s="6">
        <v>0</v>
      </c>
      <c r="J252" s="8" t="s">
        <v>520</v>
      </c>
      <c r="K252" s="5"/>
      <c r="L252" s="33">
        <f t="shared" si="3"/>
        <v>0.79999999999999982</v>
      </c>
    </row>
    <row r="253" spans="1:12">
      <c r="A253" s="3">
        <v>252</v>
      </c>
      <c r="B253" s="4" t="s">
        <v>134</v>
      </c>
      <c r="C253" s="10">
        <v>1</v>
      </c>
      <c r="D253" s="37">
        <f>BestiaryLevels!L$16</f>
        <v>5</v>
      </c>
      <c r="E253">
        <v>4140</v>
      </c>
      <c r="F253">
        <v>1220</v>
      </c>
      <c r="G253">
        <v>1100</v>
      </c>
      <c r="H253" s="6">
        <v>1</v>
      </c>
      <c r="I253" s="6">
        <v>0</v>
      </c>
      <c r="J253" s="8" t="s">
        <v>520</v>
      </c>
      <c r="K253" s="5"/>
      <c r="L253" s="33">
        <f t="shared" si="3"/>
        <v>0.79999999999999982</v>
      </c>
    </row>
    <row r="254" spans="1:12">
      <c r="A254" s="3">
        <v>253</v>
      </c>
      <c r="B254" s="4" t="s">
        <v>135</v>
      </c>
      <c r="C254" s="10">
        <v>1</v>
      </c>
      <c r="D254" s="37">
        <f>BestiaryLevels!M$16</f>
        <v>5</v>
      </c>
      <c r="E254">
        <v>4170</v>
      </c>
      <c r="F254">
        <v>1230</v>
      </c>
      <c r="G254">
        <v>1100</v>
      </c>
      <c r="H254" s="6">
        <v>1</v>
      </c>
      <c r="I254" s="6">
        <v>0</v>
      </c>
      <c r="J254" s="8" t="s">
        <v>520</v>
      </c>
      <c r="K254" s="5"/>
      <c r="L254" s="33">
        <f t="shared" si="3"/>
        <v>0.79999999999999982</v>
      </c>
    </row>
    <row r="255" spans="1:12">
      <c r="A255" s="3">
        <v>254</v>
      </c>
      <c r="B255" s="4" t="s">
        <v>136</v>
      </c>
      <c r="C255" s="10">
        <v>1</v>
      </c>
      <c r="D255" s="37">
        <f>BestiaryLevels!N$16</f>
        <v>5</v>
      </c>
      <c r="E255">
        <v>4190</v>
      </c>
      <c r="F255">
        <v>1230</v>
      </c>
      <c r="G255">
        <v>1100</v>
      </c>
      <c r="H255" s="6">
        <v>1</v>
      </c>
      <c r="I255" s="6">
        <v>0</v>
      </c>
      <c r="J255" s="8" t="s">
        <v>520</v>
      </c>
      <c r="K255" s="5"/>
      <c r="L255" s="33">
        <f t="shared" si="3"/>
        <v>0.79999999999999982</v>
      </c>
    </row>
    <row r="256" spans="1:12">
      <c r="A256" s="3">
        <v>255</v>
      </c>
      <c r="B256" s="4" t="s">
        <v>137</v>
      </c>
      <c r="C256" s="10">
        <v>1</v>
      </c>
      <c r="D256" s="37">
        <f>BestiaryLevels!O$16</f>
        <v>5</v>
      </c>
      <c r="E256">
        <v>4220</v>
      </c>
      <c r="F256">
        <v>1240</v>
      </c>
      <c r="G256">
        <v>1100</v>
      </c>
      <c r="H256" s="6">
        <v>1</v>
      </c>
      <c r="I256" s="6">
        <v>0</v>
      </c>
      <c r="J256" s="8" t="s">
        <v>520</v>
      </c>
      <c r="K256" s="5"/>
      <c r="L256" s="33">
        <f t="shared" si="3"/>
        <v>0.79999999999999982</v>
      </c>
    </row>
    <row r="257" spans="1:12">
      <c r="A257" s="3">
        <v>256</v>
      </c>
      <c r="B257" s="4" t="s">
        <v>138</v>
      </c>
      <c r="C257" s="10">
        <v>1</v>
      </c>
      <c r="D257" s="37">
        <f>BestiaryLevels!P$16</f>
        <v>5</v>
      </c>
      <c r="E257">
        <v>4240</v>
      </c>
      <c r="F257">
        <v>1250</v>
      </c>
      <c r="G257">
        <v>1100</v>
      </c>
      <c r="H257" s="6">
        <v>1</v>
      </c>
      <c r="I257" s="6">
        <v>0</v>
      </c>
      <c r="J257" s="8" t="s">
        <v>520</v>
      </c>
      <c r="K257" s="5"/>
      <c r="L257" s="33">
        <f t="shared" si="3"/>
        <v>0.79999999999999982</v>
      </c>
    </row>
    <row r="258" spans="1:12">
      <c r="A258" s="3">
        <v>257</v>
      </c>
      <c r="B258" s="4" t="s">
        <v>139</v>
      </c>
      <c r="C258" s="10">
        <v>1</v>
      </c>
      <c r="D258" s="37">
        <f>BestiaryLevels!Q$16</f>
        <v>5</v>
      </c>
      <c r="E258">
        <v>4260</v>
      </c>
      <c r="F258">
        <v>1260</v>
      </c>
      <c r="G258">
        <v>1100</v>
      </c>
      <c r="H258" s="6">
        <v>1</v>
      </c>
      <c r="I258" s="6">
        <v>0</v>
      </c>
      <c r="J258" s="8" t="s">
        <v>520</v>
      </c>
      <c r="K258" s="5"/>
      <c r="L258" s="33">
        <f t="shared" si="3"/>
        <v>0.79999999999999982</v>
      </c>
    </row>
    <row r="259" spans="1:12">
      <c r="A259" s="3">
        <v>258</v>
      </c>
      <c r="B259" s="4" t="s">
        <v>140</v>
      </c>
      <c r="C259" s="10">
        <v>1</v>
      </c>
      <c r="D259" s="37">
        <f>BestiaryLevels!R$16</f>
        <v>5</v>
      </c>
      <c r="E259">
        <v>2570</v>
      </c>
      <c r="F259">
        <v>760</v>
      </c>
      <c r="G259">
        <v>1100</v>
      </c>
      <c r="H259" s="6">
        <v>0</v>
      </c>
      <c r="I259" s="6">
        <v>0</v>
      </c>
      <c r="J259" s="8" t="s">
        <v>520</v>
      </c>
      <c r="K259" s="5"/>
      <c r="L259" s="33">
        <f t="shared" ref="L259:L322" si="4">(IF(D259=6,1.75,IF(D259=5,1.5,IF(D259=4,1.35,IF(D259=3,1.2,IF(D259=2,1.1,IF(D259=1,1.05,1))))))*(IF(C259=1,1.2,1)))-1</f>
        <v>0.79999999999999982</v>
      </c>
    </row>
    <row r="260" spans="1:12">
      <c r="A260" s="3">
        <v>259</v>
      </c>
      <c r="B260" s="4" t="s">
        <v>148</v>
      </c>
      <c r="C260" s="10">
        <v>1</v>
      </c>
      <c r="D260" s="37">
        <f>BestiaryLevels!S$16</f>
        <v>5</v>
      </c>
      <c r="E260">
        <v>13600</v>
      </c>
      <c r="F260">
        <v>5380</v>
      </c>
      <c r="G260">
        <v>4800</v>
      </c>
      <c r="H260" s="6">
        <v>1</v>
      </c>
      <c r="I260" s="6">
        <v>1</v>
      </c>
      <c r="J260" s="8" t="s">
        <v>520</v>
      </c>
      <c r="K260" s="5"/>
      <c r="L260" s="33">
        <f t="shared" si="4"/>
        <v>0.79999999999999982</v>
      </c>
    </row>
    <row r="261" spans="1:12">
      <c r="A261" s="3">
        <v>260</v>
      </c>
      <c r="B261" s="4" t="s">
        <v>154</v>
      </c>
      <c r="C261" s="10">
        <v>1</v>
      </c>
      <c r="D261" s="37">
        <f>BestiaryLevels!T$16</f>
        <v>5</v>
      </c>
      <c r="E261">
        <v>14300</v>
      </c>
      <c r="F261">
        <v>5650</v>
      </c>
      <c r="G261">
        <v>5200</v>
      </c>
      <c r="H261" s="6">
        <v>1</v>
      </c>
      <c r="I261" s="6">
        <v>1</v>
      </c>
      <c r="J261" s="8" t="s">
        <v>520</v>
      </c>
      <c r="K261" s="5"/>
      <c r="L261" s="33">
        <f t="shared" si="4"/>
        <v>0.79999999999999982</v>
      </c>
    </row>
    <row r="262" spans="1:12">
      <c r="A262" s="3">
        <v>261</v>
      </c>
      <c r="B262" s="4" t="s">
        <v>174</v>
      </c>
      <c r="C262" s="10">
        <v>1</v>
      </c>
      <c r="D262" s="37">
        <f>BestiaryLevels!U$16</f>
        <v>5</v>
      </c>
      <c r="E262">
        <v>5600</v>
      </c>
      <c r="F262">
        <v>1670</v>
      </c>
      <c r="G262">
        <v>1700</v>
      </c>
      <c r="H262" s="6">
        <v>1</v>
      </c>
      <c r="I262" s="6">
        <v>0</v>
      </c>
      <c r="J262" s="8" t="s">
        <v>521</v>
      </c>
      <c r="K262" s="5"/>
      <c r="L262" s="33">
        <f t="shared" si="4"/>
        <v>0.79999999999999982</v>
      </c>
    </row>
    <row r="263" spans="1:12">
      <c r="A263" s="3">
        <v>262</v>
      </c>
      <c r="B263" s="4" t="s">
        <v>175</v>
      </c>
      <c r="C263" s="10">
        <v>1</v>
      </c>
      <c r="D263" s="37">
        <f>BestiaryLevels!V$16</f>
        <v>5</v>
      </c>
      <c r="E263">
        <v>5620</v>
      </c>
      <c r="F263">
        <v>1670</v>
      </c>
      <c r="G263">
        <v>1800</v>
      </c>
      <c r="H263" s="6">
        <v>1</v>
      </c>
      <c r="I263" s="6">
        <v>0</v>
      </c>
      <c r="J263" s="8" t="s">
        <v>521</v>
      </c>
      <c r="K263" s="5"/>
      <c r="L263" s="33">
        <f t="shared" si="4"/>
        <v>0.79999999999999982</v>
      </c>
    </row>
    <row r="264" spans="1:12">
      <c r="A264" s="3">
        <v>263</v>
      </c>
      <c r="B264" s="4" t="s">
        <v>176</v>
      </c>
      <c r="C264" s="10">
        <v>1</v>
      </c>
      <c r="D264" s="37">
        <f>BestiaryLevels!W$16</f>
        <v>5</v>
      </c>
      <c r="E264">
        <v>5640</v>
      </c>
      <c r="F264">
        <v>1680</v>
      </c>
      <c r="G264">
        <v>1800</v>
      </c>
      <c r="H264" s="6">
        <v>1</v>
      </c>
      <c r="I264" s="6">
        <v>0</v>
      </c>
      <c r="J264" s="8" t="s">
        <v>521</v>
      </c>
      <c r="K264" s="5"/>
      <c r="L264" s="33">
        <f t="shared" si="4"/>
        <v>0.79999999999999982</v>
      </c>
    </row>
    <row r="265" spans="1:12">
      <c r="A265" s="3">
        <v>264</v>
      </c>
      <c r="B265" s="4" t="s">
        <v>177</v>
      </c>
      <c r="C265" s="10">
        <v>1</v>
      </c>
      <c r="D265" s="37">
        <f>BestiaryLevels!X$16</f>
        <v>5</v>
      </c>
      <c r="E265">
        <v>5660</v>
      </c>
      <c r="F265">
        <v>1690</v>
      </c>
      <c r="G265">
        <v>1800</v>
      </c>
      <c r="H265" s="6">
        <v>1</v>
      </c>
      <c r="I265" s="6">
        <v>0</v>
      </c>
      <c r="J265" s="8" t="s">
        <v>521</v>
      </c>
      <c r="K265" s="5"/>
      <c r="L265" s="33">
        <f t="shared" si="4"/>
        <v>0.79999999999999982</v>
      </c>
    </row>
    <row r="266" spans="1:12">
      <c r="A266" s="3">
        <v>265</v>
      </c>
      <c r="B266" s="4" t="s">
        <v>178</v>
      </c>
      <c r="C266" s="10">
        <v>1</v>
      </c>
      <c r="D266" s="37">
        <f>BestiaryLevels!A$17</f>
        <v>5</v>
      </c>
      <c r="E266">
        <v>5680</v>
      </c>
      <c r="F266">
        <v>1690</v>
      </c>
      <c r="G266">
        <v>1800</v>
      </c>
      <c r="H266" s="6">
        <v>1</v>
      </c>
      <c r="I266" s="6">
        <v>0</v>
      </c>
      <c r="J266" s="8" t="s">
        <v>521</v>
      </c>
      <c r="K266" s="5"/>
      <c r="L266" s="33">
        <f t="shared" si="4"/>
        <v>0.79999999999999982</v>
      </c>
    </row>
    <row r="267" spans="1:12">
      <c r="A267" s="3">
        <v>266</v>
      </c>
      <c r="B267" s="4" t="s">
        <v>179</v>
      </c>
      <c r="C267" s="10">
        <v>1</v>
      </c>
      <c r="D267" s="37">
        <f>BestiaryLevels!B$17</f>
        <v>5</v>
      </c>
      <c r="E267">
        <v>5700</v>
      </c>
      <c r="F267">
        <v>1700</v>
      </c>
      <c r="G267">
        <v>1800</v>
      </c>
      <c r="H267" s="6">
        <v>1</v>
      </c>
      <c r="I267" s="6">
        <v>0</v>
      </c>
      <c r="J267" s="8" t="s">
        <v>521</v>
      </c>
      <c r="K267" s="5"/>
      <c r="L267" s="33">
        <f t="shared" si="4"/>
        <v>0.79999999999999982</v>
      </c>
    </row>
    <row r="268" spans="1:12">
      <c r="A268" s="3">
        <v>267</v>
      </c>
      <c r="B268" s="4" t="s">
        <v>180</v>
      </c>
      <c r="C268" s="10">
        <v>1</v>
      </c>
      <c r="D268" s="37">
        <f>BestiaryLevels!C$17</f>
        <v>5</v>
      </c>
      <c r="E268">
        <v>5720</v>
      </c>
      <c r="F268">
        <v>1700</v>
      </c>
      <c r="G268">
        <v>1800</v>
      </c>
      <c r="H268" s="6">
        <v>1</v>
      </c>
      <c r="I268" s="6">
        <v>0</v>
      </c>
      <c r="J268" s="8" t="s">
        <v>521</v>
      </c>
      <c r="K268" s="5"/>
      <c r="L268" s="33">
        <f t="shared" si="4"/>
        <v>0.79999999999999982</v>
      </c>
    </row>
    <row r="269" spans="1:12">
      <c r="A269" s="3">
        <v>268</v>
      </c>
      <c r="B269" s="4" t="s">
        <v>181</v>
      </c>
      <c r="C269" s="10">
        <v>1</v>
      </c>
      <c r="D269" s="37">
        <f>BestiaryLevels!D$17</f>
        <v>5</v>
      </c>
      <c r="E269">
        <v>5740</v>
      </c>
      <c r="F269">
        <v>1710</v>
      </c>
      <c r="G269">
        <v>1800</v>
      </c>
      <c r="H269" s="6">
        <v>1</v>
      </c>
      <c r="I269" s="6">
        <v>0</v>
      </c>
      <c r="J269" s="8" t="s">
        <v>521</v>
      </c>
      <c r="K269" s="5"/>
      <c r="L269" s="33">
        <f t="shared" si="4"/>
        <v>0.79999999999999982</v>
      </c>
    </row>
    <row r="270" spans="1:12">
      <c r="A270" s="3">
        <v>269</v>
      </c>
      <c r="B270" s="4" t="s">
        <v>182</v>
      </c>
      <c r="C270" s="10">
        <v>1</v>
      </c>
      <c r="D270" s="37">
        <f>BestiaryLevels!E$17</f>
        <v>5</v>
      </c>
      <c r="E270">
        <v>5760</v>
      </c>
      <c r="F270">
        <v>1720</v>
      </c>
      <c r="G270">
        <v>1800</v>
      </c>
      <c r="H270" s="6">
        <v>1</v>
      </c>
      <c r="I270" s="6">
        <v>0</v>
      </c>
      <c r="J270" s="8" t="s">
        <v>521</v>
      </c>
      <c r="K270" s="5"/>
      <c r="L270" s="33">
        <f t="shared" si="4"/>
        <v>0.79999999999999982</v>
      </c>
    </row>
    <row r="271" spans="1:12">
      <c r="A271" s="3">
        <v>270</v>
      </c>
      <c r="B271" s="4" t="s">
        <v>183</v>
      </c>
      <c r="C271" s="10">
        <v>1</v>
      </c>
      <c r="D271" s="37">
        <f>BestiaryLevels!F$17</f>
        <v>5</v>
      </c>
      <c r="E271">
        <v>3460</v>
      </c>
      <c r="F271">
        <v>1030</v>
      </c>
      <c r="G271">
        <v>1800</v>
      </c>
      <c r="H271" s="6">
        <v>0</v>
      </c>
      <c r="I271" s="6">
        <v>0</v>
      </c>
      <c r="J271" s="8" t="s">
        <v>521</v>
      </c>
      <c r="K271" s="5"/>
      <c r="L271" s="33">
        <f t="shared" si="4"/>
        <v>0.79999999999999982</v>
      </c>
    </row>
    <row r="272" spans="1:12">
      <c r="A272" s="3">
        <v>271</v>
      </c>
      <c r="B272" s="4" t="s">
        <v>190</v>
      </c>
      <c r="C272" s="10">
        <v>1</v>
      </c>
      <c r="D272" s="37">
        <f>BestiaryLevels!G$17</f>
        <v>5</v>
      </c>
      <c r="E272">
        <v>17900</v>
      </c>
      <c r="F272">
        <v>7170</v>
      </c>
      <c r="G272">
        <v>7600</v>
      </c>
      <c r="H272" s="6">
        <v>1</v>
      </c>
      <c r="I272" s="6">
        <v>1</v>
      </c>
      <c r="J272" s="8" t="s">
        <v>521</v>
      </c>
      <c r="K272" s="5"/>
      <c r="L272" s="33">
        <f t="shared" si="4"/>
        <v>0.79999999999999982</v>
      </c>
    </row>
    <row r="273" spans="1:12">
      <c r="A273" s="3">
        <v>272</v>
      </c>
      <c r="B273" s="4" t="s">
        <v>195</v>
      </c>
      <c r="C273" s="10">
        <v>1</v>
      </c>
      <c r="D273" s="37">
        <f>BestiaryLevels!H$17</f>
        <v>5</v>
      </c>
      <c r="E273">
        <v>18500</v>
      </c>
      <c r="F273">
        <v>7400</v>
      </c>
      <c r="G273">
        <v>8000</v>
      </c>
      <c r="H273" s="6">
        <v>1</v>
      </c>
      <c r="I273" s="6">
        <v>1</v>
      </c>
      <c r="J273" s="8" t="s">
        <v>521</v>
      </c>
      <c r="K273" s="5"/>
      <c r="L273" s="33">
        <f t="shared" si="4"/>
        <v>0.79999999999999982</v>
      </c>
    </row>
    <row r="274" spans="1:12">
      <c r="A274" s="3">
        <v>273</v>
      </c>
      <c r="B274" s="4" t="s">
        <v>344</v>
      </c>
      <c r="C274" s="10">
        <v>1</v>
      </c>
      <c r="D274" s="37">
        <f>BestiaryLevels!I$17</f>
        <v>4</v>
      </c>
      <c r="E274">
        <v>30000</v>
      </c>
      <c r="F274">
        <v>15000</v>
      </c>
      <c r="G274">
        <v>20000</v>
      </c>
      <c r="H274" s="6">
        <v>1</v>
      </c>
      <c r="I274" s="6">
        <v>1</v>
      </c>
      <c r="J274" s="8" t="s">
        <v>522</v>
      </c>
      <c r="K274" s="5"/>
      <c r="L274" s="33">
        <f t="shared" si="4"/>
        <v>0.62000000000000011</v>
      </c>
    </row>
    <row r="275" spans="1:12">
      <c r="A275" s="3">
        <v>274</v>
      </c>
      <c r="B275" s="4" t="s">
        <v>17</v>
      </c>
      <c r="C275" s="10">
        <v>1</v>
      </c>
      <c r="D275" s="37">
        <f>BestiaryLevels!J$17</f>
        <v>4</v>
      </c>
      <c r="E275">
        <v>1620</v>
      </c>
      <c r="F275">
        <v>380</v>
      </c>
      <c r="G275">
        <v>700</v>
      </c>
      <c r="H275" s="6">
        <v>1</v>
      </c>
      <c r="I275" s="6">
        <v>1</v>
      </c>
      <c r="J275" s="8" t="s">
        <v>523</v>
      </c>
      <c r="K275" s="5"/>
      <c r="L275" s="33">
        <f t="shared" si="4"/>
        <v>0.62000000000000011</v>
      </c>
    </row>
    <row r="276" spans="1:12">
      <c r="A276" s="3">
        <v>275</v>
      </c>
      <c r="B276" s="4" t="s">
        <v>494</v>
      </c>
      <c r="C276" s="10">
        <v>1</v>
      </c>
      <c r="D276" s="37">
        <f>BestiaryLevels!K$17</f>
        <v>3</v>
      </c>
      <c r="E276">
        <v>3000000</v>
      </c>
      <c r="F276">
        <v>300000</v>
      </c>
      <c r="G276">
        <v>300000</v>
      </c>
      <c r="H276" s="6">
        <v>1</v>
      </c>
      <c r="I276" s="6">
        <v>1</v>
      </c>
      <c r="J276" s="8" t="s">
        <v>497</v>
      </c>
      <c r="K276" s="5"/>
      <c r="L276" s="33">
        <f t="shared" si="4"/>
        <v>0.43999999999999995</v>
      </c>
    </row>
    <row r="277" spans="1:12">
      <c r="A277" s="3">
        <v>276</v>
      </c>
      <c r="B277" s="4" t="s">
        <v>18</v>
      </c>
      <c r="C277" s="10">
        <v>1</v>
      </c>
      <c r="D277" s="37">
        <f>BestiaryLevels!L$17</f>
        <v>4</v>
      </c>
      <c r="E277">
        <v>5000</v>
      </c>
      <c r="F277">
        <v>500</v>
      </c>
      <c r="G277">
        <v>400</v>
      </c>
      <c r="H277" s="6">
        <v>0</v>
      </c>
      <c r="I277" s="6">
        <v>1</v>
      </c>
      <c r="J277" s="8" t="s">
        <v>524</v>
      </c>
      <c r="K277" s="5"/>
      <c r="L277" s="33">
        <f t="shared" si="4"/>
        <v>0.62000000000000011</v>
      </c>
    </row>
    <row r="278" spans="1:12">
      <c r="A278" s="3">
        <v>277</v>
      </c>
      <c r="B278" s="4" t="s">
        <v>100</v>
      </c>
      <c r="C278" s="10">
        <v>1</v>
      </c>
      <c r="D278" s="37">
        <f>BestiaryLevels!M$17</f>
        <v>4</v>
      </c>
      <c r="E278">
        <v>6000</v>
      </c>
      <c r="F278">
        <v>600</v>
      </c>
      <c r="G278">
        <v>2000</v>
      </c>
      <c r="H278" s="6">
        <v>0</v>
      </c>
      <c r="I278" s="6">
        <v>1</v>
      </c>
      <c r="J278" s="8" t="s">
        <v>524</v>
      </c>
      <c r="K278" s="5"/>
      <c r="L278" s="33">
        <f t="shared" si="4"/>
        <v>0.62000000000000011</v>
      </c>
    </row>
    <row r="279" spans="1:12">
      <c r="A279" s="3">
        <v>278</v>
      </c>
      <c r="B279" s="4" t="s">
        <v>107</v>
      </c>
      <c r="C279" s="10">
        <v>1</v>
      </c>
      <c r="D279" s="37">
        <f>BestiaryLevels!N$17</f>
        <v>4</v>
      </c>
      <c r="E279">
        <v>7000</v>
      </c>
      <c r="F279">
        <v>700</v>
      </c>
      <c r="G279">
        <v>2400</v>
      </c>
      <c r="H279" s="6">
        <v>0</v>
      </c>
      <c r="I279" s="6">
        <v>1</v>
      </c>
      <c r="J279" s="8" t="s">
        <v>524</v>
      </c>
      <c r="K279" s="5"/>
      <c r="L279" s="33">
        <f t="shared" si="4"/>
        <v>0.62000000000000011</v>
      </c>
    </row>
    <row r="280" spans="1:12">
      <c r="A280" s="3">
        <v>279</v>
      </c>
      <c r="B280" s="4" t="s">
        <v>109</v>
      </c>
      <c r="C280" s="10">
        <v>1</v>
      </c>
      <c r="D280" s="37">
        <f>BestiaryLevels!O$17</f>
        <v>4</v>
      </c>
      <c r="E280">
        <v>8000</v>
      </c>
      <c r="F280">
        <v>800</v>
      </c>
      <c r="G280">
        <v>2800</v>
      </c>
      <c r="H280" s="6">
        <v>0</v>
      </c>
      <c r="I280" s="6">
        <v>1</v>
      </c>
      <c r="J280" s="8" t="s">
        <v>524</v>
      </c>
      <c r="K280" s="5"/>
      <c r="L280" s="33">
        <f t="shared" si="4"/>
        <v>0.62000000000000011</v>
      </c>
    </row>
    <row r="281" spans="1:12">
      <c r="A281" s="3">
        <v>280</v>
      </c>
      <c r="B281" s="4" t="s">
        <v>114</v>
      </c>
      <c r="C281" s="10">
        <v>1</v>
      </c>
      <c r="D281" s="37">
        <f>BestiaryLevels!P$17</f>
        <v>4</v>
      </c>
      <c r="E281">
        <v>9000</v>
      </c>
      <c r="F281">
        <v>900</v>
      </c>
      <c r="G281">
        <v>3200</v>
      </c>
      <c r="H281" s="6">
        <v>0</v>
      </c>
      <c r="I281" s="6">
        <v>1</v>
      </c>
      <c r="J281" s="8" t="s">
        <v>524</v>
      </c>
      <c r="K281" s="5"/>
      <c r="L281" s="33">
        <f t="shared" si="4"/>
        <v>0.62000000000000011</v>
      </c>
    </row>
    <row r="282" spans="1:12">
      <c r="A282" s="3">
        <v>281</v>
      </c>
      <c r="B282" s="4" t="s">
        <v>120</v>
      </c>
      <c r="C282" s="10">
        <v>1</v>
      </c>
      <c r="D282" s="37">
        <f>BestiaryLevels!Q$17</f>
        <v>4</v>
      </c>
      <c r="E282">
        <v>10000</v>
      </c>
      <c r="F282">
        <v>1000</v>
      </c>
      <c r="G282">
        <v>3600</v>
      </c>
      <c r="H282" s="6">
        <v>0</v>
      </c>
      <c r="I282" s="6">
        <v>1</v>
      </c>
      <c r="J282" s="8" t="s">
        <v>524</v>
      </c>
      <c r="K282" s="5"/>
      <c r="L282" s="33">
        <f t="shared" si="4"/>
        <v>0.62000000000000011</v>
      </c>
    </row>
    <row r="283" spans="1:12">
      <c r="A283" s="3">
        <v>282</v>
      </c>
      <c r="B283" s="4" t="s">
        <v>127</v>
      </c>
      <c r="C283" s="10">
        <v>1</v>
      </c>
      <c r="D283" s="37">
        <f>BestiaryLevels!R$17</f>
        <v>4</v>
      </c>
      <c r="E283">
        <v>50000</v>
      </c>
      <c r="F283">
        <v>50000</v>
      </c>
      <c r="G283">
        <v>4000</v>
      </c>
      <c r="H283" s="6">
        <v>0</v>
      </c>
      <c r="I283" s="6">
        <v>1</v>
      </c>
      <c r="J283" s="8" t="s">
        <v>524</v>
      </c>
      <c r="K283" s="5"/>
      <c r="L283" s="33">
        <f t="shared" si="4"/>
        <v>0.62000000000000011</v>
      </c>
    </row>
    <row r="284" spans="1:12">
      <c r="A284" s="3">
        <v>283</v>
      </c>
      <c r="B284" s="4" t="s">
        <v>149</v>
      </c>
      <c r="C284" s="10">
        <v>1</v>
      </c>
      <c r="D284" s="37">
        <f>BestiaryLevels!S$17</f>
        <v>4</v>
      </c>
      <c r="E284">
        <v>12000</v>
      </c>
      <c r="F284">
        <v>1200</v>
      </c>
      <c r="G284">
        <v>4800</v>
      </c>
      <c r="H284" s="6">
        <v>0</v>
      </c>
      <c r="I284" s="6">
        <v>1</v>
      </c>
      <c r="J284" s="8" t="s">
        <v>524</v>
      </c>
      <c r="K284" s="5"/>
      <c r="L284" s="33">
        <f t="shared" si="4"/>
        <v>0.62000000000000011</v>
      </c>
    </row>
    <row r="285" spans="1:12">
      <c r="A285" s="3">
        <v>284</v>
      </c>
      <c r="B285" s="4" t="s">
        <v>159</v>
      </c>
      <c r="C285" s="10">
        <v>1</v>
      </c>
      <c r="D285" s="37">
        <f>BestiaryLevels!T$17</f>
        <v>4</v>
      </c>
      <c r="E285">
        <v>14000</v>
      </c>
      <c r="F285">
        <v>1400</v>
      </c>
      <c r="G285">
        <v>5600</v>
      </c>
      <c r="H285" s="6">
        <v>0</v>
      </c>
      <c r="I285" s="6">
        <v>1</v>
      </c>
      <c r="J285" s="8" t="s">
        <v>524</v>
      </c>
      <c r="K285" s="5"/>
      <c r="L285" s="33">
        <f t="shared" si="4"/>
        <v>0.62000000000000011</v>
      </c>
    </row>
    <row r="286" spans="1:12">
      <c r="A286" s="3">
        <v>285</v>
      </c>
      <c r="B286" s="4" t="s">
        <v>169</v>
      </c>
      <c r="C286" s="10">
        <v>1</v>
      </c>
      <c r="D286" s="37">
        <f>BestiaryLevels!U$17</f>
        <v>4</v>
      </c>
      <c r="E286">
        <v>16000</v>
      </c>
      <c r="F286">
        <v>1600</v>
      </c>
      <c r="G286">
        <v>6400</v>
      </c>
      <c r="H286" s="6">
        <v>0</v>
      </c>
      <c r="I286" s="6">
        <v>1</v>
      </c>
      <c r="J286" s="8" t="s">
        <v>524</v>
      </c>
      <c r="K286" s="5"/>
      <c r="L286" s="33">
        <f t="shared" si="4"/>
        <v>0.62000000000000011</v>
      </c>
    </row>
    <row r="287" spans="1:12">
      <c r="A287" s="3">
        <v>286</v>
      </c>
      <c r="B287" s="4" t="s">
        <v>187</v>
      </c>
      <c r="C287" s="10">
        <v>1</v>
      </c>
      <c r="D287" s="37">
        <f>BestiaryLevels!V$17</f>
        <v>4</v>
      </c>
      <c r="E287">
        <v>18000</v>
      </c>
      <c r="F287">
        <v>1800</v>
      </c>
      <c r="G287">
        <v>7200</v>
      </c>
      <c r="H287" s="6">
        <v>0</v>
      </c>
      <c r="I287" s="6">
        <v>1</v>
      </c>
      <c r="J287" s="8" t="s">
        <v>524</v>
      </c>
      <c r="K287" s="5"/>
      <c r="L287" s="33">
        <f t="shared" si="4"/>
        <v>0.62000000000000011</v>
      </c>
    </row>
    <row r="288" spans="1:12">
      <c r="A288" s="3">
        <v>287</v>
      </c>
      <c r="B288" s="4" t="s">
        <v>198</v>
      </c>
      <c r="C288" s="10">
        <v>1</v>
      </c>
      <c r="D288" s="37">
        <f>BestiaryLevels!W$17</f>
        <v>4</v>
      </c>
      <c r="E288">
        <v>20000</v>
      </c>
      <c r="F288">
        <v>2000</v>
      </c>
      <c r="G288">
        <v>8400</v>
      </c>
      <c r="H288" s="6">
        <v>0</v>
      </c>
      <c r="I288" s="6">
        <v>1</v>
      </c>
      <c r="J288" s="8" t="s">
        <v>524</v>
      </c>
      <c r="K288" s="5"/>
      <c r="L288" s="33">
        <f t="shared" si="4"/>
        <v>0.62000000000000011</v>
      </c>
    </row>
    <row r="289" spans="1:12">
      <c r="A289" s="3">
        <v>288</v>
      </c>
      <c r="B289" s="4" t="s">
        <v>214</v>
      </c>
      <c r="C289" s="10">
        <v>1</v>
      </c>
      <c r="D289" s="37">
        <f>BestiaryLevels!X$17</f>
        <v>4</v>
      </c>
      <c r="E289">
        <v>100000</v>
      </c>
      <c r="F289">
        <v>100000</v>
      </c>
      <c r="G289">
        <v>9600</v>
      </c>
      <c r="H289" s="6">
        <v>0</v>
      </c>
      <c r="I289" s="6">
        <v>1</v>
      </c>
      <c r="J289" s="8" t="s">
        <v>524</v>
      </c>
      <c r="K289" s="5"/>
      <c r="L289" s="33">
        <f t="shared" si="4"/>
        <v>0.62000000000000011</v>
      </c>
    </row>
    <row r="290" spans="1:12">
      <c r="A290" s="3">
        <v>289</v>
      </c>
      <c r="B290" s="4" t="s">
        <v>234</v>
      </c>
      <c r="C290" s="10">
        <v>1</v>
      </c>
      <c r="D290" s="37">
        <f>BestiaryLevels!A$18</f>
        <v>4</v>
      </c>
      <c r="E290">
        <v>25000</v>
      </c>
      <c r="F290">
        <v>2500</v>
      </c>
      <c r="G290">
        <v>10800</v>
      </c>
      <c r="H290" s="6">
        <v>0</v>
      </c>
      <c r="I290" s="6">
        <v>1</v>
      </c>
      <c r="J290" s="8" t="s">
        <v>524</v>
      </c>
      <c r="K290" s="5"/>
      <c r="L290" s="33">
        <f t="shared" si="4"/>
        <v>0.62000000000000011</v>
      </c>
    </row>
    <row r="291" spans="1:12">
      <c r="A291" s="3">
        <v>290</v>
      </c>
      <c r="B291" s="4" t="s">
        <v>266</v>
      </c>
      <c r="C291" s="10">
        <v>1</v>
      </c>
      <c r="D291" s="37">
        <f>BestiaryLevels!B$18</f>
        <v>4</v>
      </c>
      <c r="E291">
        <v>30000</v>
      </c>
      <c r="F291">
        <v>3000</v>
      </c>
      <c r="G291">
        <v>12400</v>
      </c>
      <c r="H291" s="6">
        <v>0</v>
      </c>
      <c r="I291" s="6">
        <v>1</v>
      </c>
      <c r="J291" s="8" t="s">
        <v>524</v>
      </c>
      <c r="K291" s="5"/>
      <c r="L291" s="33">
        <f t="shared" si="4"/>
        <v>0.62000000000000011</v>
      </c>
    </row>
    <row r="292" spans="1:12">
      <c r="A292" s="3">
        <v>291</v>
      </c>
      <c r="B292" s="4" t="s">
        <v>280</v>
      </c>
      <c r="C292" s="10">
        <v>1</v>
      </c>
      <c r="D292" s="37">
        <f>BestiaryLevels!C$18</f>
        <v>4</v>
      </c>
      <c r="E292">
        <v>35000</v>
      </c>
      <c r="F292">
        <v>3500</v>
      </c>
      <c r="G292">
        <v>14000</v>
      </c>
      <c r="H292" s="6">
        <v>0</v>
      </c>
      <c r="I292" s="6">
        <v>1</v>
      </c>
      <c r="J292" s="8" t="s">
        <v>524</v>
      </c>
      <c r="K292" s="5"/>
      <c r="L292" s="33">
        <f t="shared" si="4"/>
        <v>0.62000000000000011</v>
      </c>
    </row>
    <row r="293" spans="1:12">
      <c r="A293" s="3">
        <v>292</v>
      </c>
      <c r="B293" s="4" t="s">
        <v>298</v>
      </c>
      <c r="C293" s="10">
        <v>1</v>
      </c>
      <c r="D293" s="37">
        <f>BestiaryLevels!D$18</f>
        <v>4</v>
      </c>
      <c r="E293">
        <v>40000</v>
      </c>
      <c r="F293">
        <v>4000</v>
      </c>
      <c r="G293">
        <v>16000</v>
      </c>
      <c r="H293" s="6">
        <v>0</v>
      </c>
      <c r="I293" s="6">
        <v>1</v>
      </c>
      <c r="J293" s="8" t="s">
        <v>524</v>
      </c>
      <c r="K293" s="5"/>
      <c r="L293" s="33">
        <f t="shared" si="4"/>
        <v>0.62000000000000011</v>
      </c>
    </row>
    <row r="294" spans="1:12">
      <c r="A294" s="3">
        <v>293</v>
      </c>
      <c r="B294" s="4" t="s">
        <v>320</v>
      </c>
      <c r="C294" s="10">
        <v>1</v>
      </c>
      <c r="D294" s="37">
        <f>BestiaryLevels!E$18</f>
        <v>4</v>
      </c>
      <c r="E294">
        <v>70000</v>
      </c>
      <c r="F294">
        <v>4500</v>
      </c>
      <c r="G294">
        <v>18000</v>
      </c>
      <c r="H294" s="6">
        <v>0</v>
      </c>
      <c r="I294" s="6">
        <v>1</v>
      </c>
      <c r="J294" s="8" t="s">
        <v>524</v>
      </c>
      <c r="K294" s="5"/>
      <c r="L294" s="33">
        <f t="shared" si="4"/>
        <v>0.62000000000000011</v>
      </c>
    </row>
    <row r="295" spans="1:12">
      <c r="A295" s="3">
        <v>294</v>
      </c>
      <c r="B295" s="4" t="s">
        <v>345</v>
      </c>
      <c r="C295" s="10">
        <v>1</v>
      </c>
      <c r="D295" s="37">
        <f>BestiaryLevels!F$18</f>
        <v>4</v>
      </c>
      <c r="E295">
        <v>100000</v>
      </c>
      <c r="F295">
        <v>5000</v>
      </c>
      <c r="G295">
        <v>20000</v>
      </c>
      <c r="H295" s="6">
        <v>0</v>
      </c>
      <c r="I295" s="6">
        <v>1</v>
      </c>
      <c r="J295" s="8" t="s">
        <v>524</v>
      </c>
      <c r="K295" s="5"/>
      <c r="L295" s="33">
        <f t="shared" si="4"/>
        <v>0.62000000000000011</v>
      </c>
    </row>
    <row r="296" spans="1:12">
      <c r="A296" s="3">
        <v>295</v>
      </c>
      <c r="B296" s="4" t="s">
        <v>379</v>
      </c>
      <c r="C296" s="10">
        <v>1</v>
      </c>
      <c r="D296" s="37">
        <f>BestiaryLevels!G$18</f>
        <v>4</v>
      </c>
      <c r="E296">
        <v>1500000</v>
      </c>
      <c r="F296">
        <v>200000</v>
      </c>
      <c r="G296">
        <v>200000</v>
      </c>
      <c r="H296" s="6">
        <v>1</v>
      </c>
      <c r="I296" s="6">
        <v>1</v>
      </c>
      <c r="J296" s="8" t="s">
        <v>524</v>
      </c>
      <c r="K296" s="5"/>
      <c r="L296" s="33">
        <f t="shared" si="4"/>
        <v>0.62000000000000011</v>
      </c>
    </row>
    <row r="297" spans="1:12">
      <c r="A297" s="3">
        <v>296</v>
      </c>
      <c r="B297" s="4" t="s">
        <v>19</v>
      </c>
      <c r="C297" s="10">
        <v>1</v>
      </c>
      <c r="D297" s="37">
        <f>BestiaryLevels!H$18</f>
        <v>5</v>
      </c>
      <c r="E297">
        <v>1250</v>
      </c>
      <c r="F297">
        <v>50</v>
      </c>
      <c r="G297">
        <v>200</v>
      </c>
      <c r="H297" s="6">
        <v>1</v>
      </c>
      <c r="I297" s="6">
        <v>0</v>
      </c>
      <c r="J297" s="8" t="s">
        <v>525</v>
      </c>
      <c r="K297" s="5"/>
      <c r="L297" s="33">
        <f t="shared" si="4"/>
        <v>0.79999999999999982</v>
      </c>
    </row>
    <row r="298" spans="1:12">
      <c r="A298" s="3">
        <v>297</v>
      </c>
      <c r="B298" s="4" t="s">
        <v>20</v>
      </c>
      <c r="C298" s="10">
        <v>1</v>
      </c>
      <c r="D298" s="37">
        <f>BestiaryLevels!I$18</f>
        <v>5</v>
      </c>
      <c r="E298">
        <v>1250</v>
      </c>
      <c r="F298">
        <v>50</v>
      </c>
      <c r="G298">
        <v>200</v>
      </c>
      <c r="H298" s="6">
        <v>1</v>
      </c>
      <c r="I298" s="6">
        <v>0</v>
      </c>
      <c r="J298" s="8" t="s">
        <v>525</v>
      </c>
      <c r="K298" s="5"/>
      <c r="L298" s="33">
        <f t="shared" si="4"/>
        <v>0.79999999999999982</v>
      </c>
    </row>
    <row r="299" spans="1:12">
      <c r="A299" s="3">
        <v>298</v>
      </c>
      <c r="B299" s="4" t="s">
        <v>21</v>
      </c>
      <c r="C299" s="10">
        <v>1</v>
      </c>
      <c r="D299" s="37">
        <f>BestiaryLevels!J$18</f>
        <v>5</v>
      </c>
      <c r="E299">
        <v>1500</v>
      </c>
      <c r="F299">
        <v>50</v>
      </c>
      <c r="G299">
        <v>200</v>
      </c>
      <c r="H299" s="6">
        <v>1</v>
      </c>
      <c r="I299" s="6">
        <v>0</v>
      </c>
      <c r="J299" s="8" t="s">
        <v>525</v>
      </c>
      <c r="K299" s="5"/>
      <c r="L299" s="33">
        <f t="shared" si="4"/>
        <v>0.79999999999999982</v>
      </c>
    </row>
    <row r="300" spans="1:12">
      <c r="A300" s="3">
        <v>299</v>
      </c>
      <c r="B300" s="4" t="s">
        <v>22</v>
      </c>
      <c r="C300" s="10">
        <v>1</v>
      </c>
      <c r="D300" s="37">
        <f>BestiaryLevels!K$18</f>
        <v>5</v>
      </c>
      <c r="E300">
        <v>1500</v>
      </c>
      <c r="F300">
        <v>50</v>
      </c>
      <c r="G300">
        <v>200</v>
      </c>
      <c r="H300" s="6">
        <v>1</v>
      </c>
      <c r="I300" s="6">
        <v>0</v>
      </c>
      <c r="J300" s="8" t="s">
        <v>525</v>
      </c>
      <c r="K300" s="5"/>
      <c r="L300" s="33">
        <f t="shared" si="4"/>
        <v>0.79999999999999982</v>
      </c>
    </row>
    <row r="301" spans="1:12">
      <c r="A301" s="3">
        <v>300</v>
      </c>
      <c r="B301" s="4" t="s">
        <v>23</v>
      </c>
      <c r="C301" s="10">
        <v>1</v>
      </c>
      <c r="D301" s="37">
        <f>BestiaryLevels!L$18</f>
        <v>5</v>
      </c>
      <c r="E301">
        <v>1500</v>
      </c>
      <c r="F301">
        <v>50</v>
      </c>
      <c r="G301">
        <v>200</v>
      </c>
      <c r="H301" s="6">
        <v>1</v>
      </c>
      <c r="I301" s="6">
        <v>0</v>
      </c>
      <c r="J301" s="8" t="s">
        <v>525</v>
      </c>
      <c r="K301" s="5"/>
      <c r="L301" s="33">
        <f t="shared" si="4"/>
        <v>0.79999999999999982</v>
      </c>
    </row>
    <row r="302" spans="1:12">
      <c r="A302" s="3">
        <v>301</v>
      </c>
      <c r="B302" s="4" t="s">
        <v>299</v>
      </c>
      <c r="C302" s="10">
        <v>1</v>
      </c>
      <c r="D302" s="37">
        <f>BestiaryLevels!M$18</f>
        <v>4</v>
      </c>
      <c r="E302">
        <v>12500</v>
      </c>
      <c r="F302">
        <v>250</v>
      </c>
      <c r="G302">
        <v>6000</v>
      </c>
      <c r="H302" s="6">
        <v>1</v>
      </c>
      <c r="I302" s="6">
        <v>0</v>
      </c>
      <c r="J302" s="8" t="s">
        <v>526</v>
      </c>
      <c r="K302" s="5"/>
      <c r="L302" s="33">
        <f t="shared" si="4"/>
        <v>0.62000000000000011</v>
      </c>
    </row>
    <row r="303" spans="1:12">
      <c r="A303" s="3">
        <v>302</v>
      </c>
      <c r="B303" s="4" t="s">
        <v>300</v>
      </c>
      <c r="C303" s="10">
        <v>1</v>
      </c>
      <c r="D303" s="37">
        <f>BestiaryLevels!N$18</f>
        <v>4</v>
      </c>
      <c r="E303">
        <v>12500</v>
      </c>
      <c r="F303">
        <v>250</v>
      </c>
      <c r="G303">
        <v>6000</v>
      </c>
      <c r="H303" s="6">
        <v>1</v>
      </c>
      <c r="I303" s="6">
        <v>0</v>
      </c>
      <c r="J303" s="8" t="s">
        <v>526</v>
      </c>
      <c r="K303" s="5"/>
      <c r="L303" s="33">
        <f t="shared" si="4"/>
        <v>0.62000000000000011</v>
      </c>
    </row>
    <row r="304" spans="1:12">
      <c r="A304" s="3">
        <v>303</v>
      </c>
      <c r="B304" s="4" t="s">
        <v>316</v>
      </c>
      <c r="C304" s="10">
        <v>1</v>
      </c>
      <c r="D304" s="37">
        <f>BestiaryLevels!O$18</f>
        <v>4</v>
      </c>
      <c r="E304">
        <v>15000</v>
      </c>
      <c r="F304">
        <v>250</v>
      </c>
      <c r="G304">
        <v>6000</v>
      </c>
      <c r="H304" s="6">
        <v>1</v>
      </c>
      <c r="I304" s="6">
        <v>0</v>
      </c>
      <c r="J304" s="8" t="s">
        <v>526</v>
      </c>
      <c r="K304" s="5"/>
      <c r="L304" s="33">
        <f t="shared" si="4"/>
        <v>0.62000000000000011</v>
      </c>
    </row>
    <row r="305" spans="1:12">
      <c r="A305" s="3">
        <v>304</v>
      </c>
      <c r="B305" s="4" t="s">
        <v>317</v>
      </c>
      <c r="C305" s="10">
        <v>1</v>
      </c>
      <c r="D305" s="37">
        <f>BestiaryLevels!P$18</f>
        <v>4</v>
      </c>
      <c r="E305">
        <v>15000</v>
      </c>
      <c r="F305">
        <v>250</v>
      </c>
      <c r="G305">
        <v>6000</v>
      </c>
      <c r="H305" s="6">
        <v>1</v>
      </c>
      <c r="I305" s="6">
        <v>0</v>
      </c>
      <c r="J305" s="8" t="s">
        <v>526</v>
      </c>
      <c r="K305" s="5"/>
      <c r="L305" s="33">
        <f t="shared" si="4"/>
        <v>0.62000000000000011</v>
      </c>
    </row>
    <row r="306" spans="1:12">
      <c r="A306" s="3">
        <v>305</v>
      </c>
      <c r="B306" s="4" t="s">
        <v>318</v>
      </c>
      <c r="C306" s="10">
        <v>1</v>
      </c>
      <c r="D306" s="37">
        <f>BestiaryLevels!Q$18</f>
        <v>4</v>
      </c>
      <c r="E306">
        <v>15000</v>
      </c>
      <c r="F306">
        <v>250</v>
      </c>
      <c r="G306">
        <v>6000</v>
      </c>
      <c r="H306" s="6">
        <v>1</v>
      </c>
      <c r="I306" s="6">
        <v>0</v>
      </c>
      <c r="J306" s="8" t="s">
        <v>526</v>
      </c>
      <c r="K306" s="5"/>
      <c r="L306" s="33">
        <f t="shared" si="4"/>
        <v>0.62000000000000011</v>
      </c>
    </row>
    <row r="307" spans="1:12">
      <c r="A307" s="3">
        <v>306</v>
      </c>
      <c r="B307" s="4" t="s">
        <v>321</v>
      </c>
      <c r="C307" s="10">
        <v>1</v>
      </c>
      <c r="D307" s="37">
        <f>BestiaryLevels!R$18</f>
        <v>3</v>
      </c>
      <c r="E307">
        <v>50000</v>
      </c>
      <c r="F307">
        <v>500</v>
      </c>
      <c r="G307">
        <v>15000</v>
      </c>
      <c r="H307" s="6">
        <v>1</v>
      </c>
      <c r="I307" s="6">
        <v>0</v>
      </c>
      <c r="J307" s="8" t="s">
        <v>527</v>
      </c>
      <c r="K307" s="5"/>
      <c r="L307" s="33">
        <f t="shared" si="4"/>
        <v>0.43999999999999995</v>
      </c>
    </row>
    <row r="308" spans="1:12">
      <c r="A308" s="3">
        <v>307</v>
      </c>
      <c r="B308" s="4" t="s">
        <v>322</v>
      </c>
      <c r="C308" s="10">
        <v>1</v>
      </c>
      <c r="D308" s="37">
        <f>BestiaryLevels!S$18</f>
        <v>3</v>
      </c>
      <c r="E308">
        <v>50000</v>
      </c>
      <c r="F308">
        <v>500</v>
      </c>
      <c r="G308">
        <v>15000</v>
      </c>
      <c r="H308" s="6">
        <v>1</v>
      </c>
      <c r="I308" s="6">
        <v>0</v>
      </c>
      <c r="J308" s="8" t="s">
        <v>527</v>
      </c>
      <c r="K308" s="5"/>
      <c r="L308" s="33">
        <f t="shared" si="4"/>
        <v>0.43999999999999995</v>
      </c>
    </row>
    <row r="309" spans="1:12">
      <c r="A309" s="3">
        <v>308</v>
      </c>
      <c r="B309" s="4" t="s">
        <v>323</v>
      </c>
      <c r="C309" s="10">
        <v>1</v>
      </c>
      <c r="D309" s="37">
        <f>BestiaryLevels!T$18</f>
        <v>3</v>
      </c>
      <c r="E309">
        <v>25000</v>
      </c>
      <c r="F309">
        <v>500</v>
      </c>
      <c r="G309">
        <v>15000</v>
      </c>
      <c r="H309" s="6">
        <v>0</v>
      </c>
      <c r="I309" s="6">
        <v>0</v>
      </c>
      <c r="J309" s="8" t="s">
        <v>528</v>
      </c>
      <c r="K309" s="5"/>
      <c r="L309" s="33">
        <f t="shared" si="4"/>
        <v>0.43999999999999995</v>
      </c>
    </row>
    <row r="310" spans="1:12">
      <c r="A310" s="3">
        <v>309</v>
      </c>
      <c r="B310" s="4" t="s">
        <v>323</v>
      </c>
      <c r="C310" s="10">
        <v>1</v>
      </c>
      <c r="D310" s="37">
        <f>BestiaryLevels!U$18</f>
        <v>3</v>
      </c>
      <c r="E310">
        <v>25000</v>
      </c>
      <c r="F310">
        <v>500</v>
      </c>
      <c r="G310">
        <v>15000</v>
      </c>
      <c r="H310" s="6">
        <v>0</v>
      </c>
      <c r="I310" s="6">
        <v>0</v>
      </c>
      <c r="J310" s="8" t="s">
        <v>528</v>
      </c>
      <c r="K310" s="5"/>
      <c r="L310" s="33">
        <f t="shared" si="4"/>
        <v>0.43999999999999995</v>
      </c>
    </row>
    <row r="311" spans="1:12">
      <c r="A311" s="3">
        <v>310</v>
      </c>
      <c r="B311" s="4" t="s">
        <v>324</v>
      </c>
      <c r="C311" s="10">
        <v>1</v>
      </c>
      <c r="D311" s="37">
        <f>BestiaryLevels!V$18</f>
        <v>2</v>
      </c>
      <c r="E311">
        <v>30000</v>
      </c>
      <c r="F311">
        <v>500</v>
      </c>
      <c r="G311">
        <v>15000</v>
      </c>
      <c r="H311" s="6">
        <v>0</v>
      </c>
      <c r="I311" s="6">
        <v>0</v>
      </c>
      <c r="J311" s="8" t="s">
        <v>529</v>
      </c>
      <c r="K311" s="5"/>
      <c r="L311" s="33">
        <f t="shared" si="4"/>
        <v>0.32000000000000006</v>
      </c>
    </row>
    <row r="312" spans="1:12">
      <c r="A312" s="3">
        <v>311</v>
      </c>
      <c r="B312" s="4" t="s">
        <v>324</v>
      </c>
      <c r="C312" s="10">
        <v>1</v>
      </c>
      <c r="D312" s="37">
        <f>BestiaryLevels!W$18</f>
        <v>2</v>
      </c>
      <c r="E312">
        <v>30000</v>
      </c>
      <c r="F312">
        <v>500</v>
      </c>
      <c r="G312">
        <v>15000</v>
      </c>
      <c r="H312" s="6">
        <v>0</v>
      </c>
      <c r="I312" s="6">
        <v>0</v>
      </c>
      <c r="J312" s="8" t="s">
        <v>529</v>
      </c>
      <c r="K312" s="5"/>
      <c r="L312" s="33">
        <f t="shared" si="4"/>
        <v>0.32000000000000006</v>
      </c>
    </row>
    <row r="313" spans="1:12">
      <c r="A313" s="3">
        <v>312</v>
      </c>
      <c r="B313" s="4" t="s">
        <v>324</v>
      </c>
      <c r="C313" s="10">
        <v>1</v>
      </c>
      <c r="D313" s="37">
        <f>BestiaryLevels!X$18</f>
        <v>2</v>
      </c>
      <c r="E313">
        <v>30000</v>
      </c>
      <c r="F313">
        <v>500</v>
      </c>
      <c r="G313">
        <v>15000</v>
      </c>
      <c r="H313" s="6">
        <v>0</v>
      </c>
      <c r="I313" s="6">
        <v>0</v>
      </c>
      <c r="J313" s="8" t="s">
        <v>529</v>
      </c>
      <c r="K313" s="5"/>
      <c r="L313" s="33">
        <f t="shared" si="4"/>
        <v>0.32000000000000006</v>
      </c>
    </row>
    <row r="314" spans="1:12">
      <c r="A314" s="3">
        <v>313</v>
      </c>
      <c r="B314" s="4" t="s">
        <v>332</v>
      </c>
      <c r="C314" s="10">
        <v>1</v>
      </c>
      <c r="D314" s="37">
        <f>BestiaryLevels!A$19</f>
        <v>3</v>
      </c>
      <c r="E314">
        <v>5000</v>
      </c>
      <c r="F314">
        <v>100</v>
      </c>
      <c r="G314">
        <v>2000</v>
      </c>
      <c r="H314" s="6">
        <v>0</v>
      </c>
      <c r="I314" s="6">
        <v>0</v>
      </c>
      <c r="J314" s="8" t="s">
        <v>529</v>
      </c>
      <c r="K314" s="5"/>
      <c r="L314" s="33">
        <f t="shared" si="4"/>
        <v>0.43999999999999995</v>
      </c>
    </row>
    <row r="315" spans="1:12">
      <c r="A315" s="3">
        <v>314</v>
      </c>
      <c r="B315" s="4" t="s">
        <v>333</v>
      </c>
      <c r="C315" s="10">
        <v>1</v>
      </c>
      <c r="D315" s="37">
        <f>BestiaryLevels!B$19</f>
        <v>3</v>
      </c>
      <c r="E315">
        <v>5000</v>
      </c>
      <c r="F315">
        <v>100</v>
      </c>
      <c r="G315">
        <v>2000</v>
      </c>
      <c r="H315" s="6">
        <v>0</v>
      </c>
      <c r="I315" s="6">
        <v>0</v>
      </c>
      <c r="J315" s="8" t="s">
        <v>529</v>
      </c>
      <c r="K315" s="5"/>
      <c r="L315" s="33">
        <f t="shared" si="4"/>
        <v>0.43999999999999995</v>
      </c>
    </row>
    <row r="316" spans="1:12">
      <c r="A316" s="3">
        <v>315</v>
      </c>
      <c r="B316" s="4" t="s">
        <v>334</v>
      </c>
      <c r="C316" s="10">
        <v>1</v>
      </c>
      <c r="D316" s="37">
        <f>BestiaryLevels!C$19</f>
        <v>3</v>
      </c>
      <c r="E316">
        <v>5000</v>
      </c>
      <c r="F316">
        <v>100</v>
      </c>
      <c r="G316">
        <v>2000</v>
      </c>
      <c r="H316" s="6">
        <v>0</v>
      </c>
      <c r="I316" s="6">
        <v>0</v>
      </c>
      <c r="J316" s="8" t="s">
        <v>529</v>
      </c>
      <c r="K316" s="5"/>
      <c r="L316" s="33">
        <f t="shared" si="4"/>
        <v>0.43999999999999995</v>
      </c>
    </row>
    <row r="317" spans="1:12">
      <c r="A317" s="3">
        <v>316</v>
      </c>
      <c r="B317" s="4" t="s">
        <v>335</v>
      </c>
      <c r="C317" s="10">
        <v>1</v>
      </c>
      <c r="D317" s="37">
        <f>BestiaryLevels!D$19</f>
        <v>4</v>
      </c>
      <c r="E317">
        <v>50000</v>
      </c>
      <c r="F317">
        <v>1000</v>
      </c>
      <c r="G317">
        <v>20000</v>
      </c>
      <c r="H317" s="6">
        <v>1</v>
      </c>
      <c r="I317" s="6">
        <v>0</v>
      </c>
      <c r="J317" s="8" t="s">
        <v>530</v>
      </c>
      <c r="K317" s="5"/>
      <c r="L317" s="33">
        <f t="shared" si="4"/>
        <v>0.62000000000000011</v>
      </c>
    </row>
    <row r="318" spans="1:12">
      <c r="A318" s="3">
        <v>317</v>
      </c>
      <c r="B318" s="4" t="s">
        <v>336</v>
      </c>
      <c r="C318" s="10">
        <v>1</v>
      </c>
      <c r="D318" s="37">
        <f>BestiaryLevels!E$19</f>
        <v>3</v>
      </c>
      <c r="E318">
        <v>75000</v>
      </c>
      <c r="F318">
        <v>1000</v>
      </c>
      <c r="G318">
        <v>25000</v>
      </c>
      <c r="H318" s="6">
        <v>1</v>
      </c>
      <c r="I318" s="6">
        <v>0</v>
      </c>
      <c r="J318" s="8" t="s">
        <v>531</v>
      </c>
      <c r="K318" s="5"/>
      <c r="L318" s="33">
        <f t="shared" si="4"/>
        <v>0.43999999999999995</v>
      </c>
    </row>
    <row r="319" spans="1:12">
      <c r="A319" s="3">
        <v>318</v>
      </c>
      <c r="B319" s="4" t="s">
        <v>346</v>
      </c>
      <c r="C319" s="10">
        <v>1</v>
      </c>
      <c r="D319" s="37">
        <f>BestiaryLevels!F$19</f>
        <v>3</v>
      </c>
      <c r="E319">
        <v>500000</v>
      </c>
      <c r="F319">
        <v>5000</v>
      </c>
      <c r="G319">
        <v>50000</v>
      </c>
      <c r="H319" s="6">
        <v>1</v>
      </c>
      <c r="I319" s="6">
        <v>1</v>
      </c>
      <c r="J319" s="8" t="s">
        <v>532</v>
      </c>
      <c r="K319" s="5"/>
      <c r="L319" s="33">
        <f t="shared" si="4"/>
        <v>0.43999999999999995</v>
      </c>
    </row>
    <row r="320" spans="1:12">
      <c r="A320" s="3">
        <v>319</v>
      </c>
      <c r="B320" s="4" t="s">
        <v>358</v>
      </c>
      <c r="C320" s="10">
        <v>1</v>
      </c>
      <c r="D320" s="37">
        <f>BestiaryLevels!G$19</f>
        <v>3</v>
      </c>
      <c r="E320">
        <v>500000</v>
      </c>
      <c r="F320">
        <v>10000</v>
      </c>
      <c r="G320">
        <v>100000</v>
      </c>
      <c r="H320" s="6">
        <v>1</v>
      </c>
      <c r="I320" s="6">
        <v>1</v>
      </c>
      <c r="J320" s="8" t="s">
        <v>533</v>
      </c>
      <c r="K320" s="5"/>
      <c r="L320" s="33">
        <f t="shared" si="4"/>
        <v>0.43999999999999995</v>
      </c>
    </row>
    <row r="321" spans="1:12">
      <c r="A321" s="3">
        <v>320</v>
      </c>
      <c r="B321" s="4" t="s">
        <v>365</v>
      </c>
      <c r="C321" s="10">
        <v>1</v>
      </c>
      <c r="D321" s="37">
        <f>BestiaryLevels!H$19</f>
        <v>3</v>
      </c>
      <c r="E321">
        <v>1000000</v>
      </c>
      <c r="F321">
        <v>25000</v>
      </c>
      <c r="G321">
        <v>200000</v>
      </c>
      <c r="H321" s="6">
        <v>1</v>
      </c>
      <c r="I321" s="6">
        <v>1</v>
      </c>
      <c r="J321" s="8" t="s">
        <v>534</v>
      </c>
      <c r="K321" s="5"/>
      <c r="L321" s="33">
        <f t="shared" si="4"/>
        <v>0.43999999999999995</v>
      </c>
    </row>
    <row r="322" spans="1:12">
      <c r="A322" s="3">
        <v>321</v>
      </c>
      <c r="B322" s="4" t="s">
        <v>380</v>
      </c>
      <c r="C322" s="10">
        <v>1</v>
      </c>
      <c r="D322" s="37">
        <f>BestiaryLevels!I$19</f>
        <v>3</v>
      </c>
      <c r="E322">
        <v>1000000</v>
      </c>
      <c r="F322">
        <v>50000</v>
      </c>
      <c r="G322">
        <v>200000</v>
      </c>
      <c r="H322" s="6">
        <v>1</v>
      </c>
      <c r="I322" s="6">
        <v>1</v>
      </c>
      <c r="J322" s="8" t="s">
        <v>535</v>
      </c>
      <c r="K322" s="5"/>
      <c r="L322" s="33">
        <f t="shared" si="4"/>
        <v>0.43999999999999995</v>
      </c>
    </row>
    <row r="323" spans="1:12">
      <c r="A323" s="3">
        <v>322</v>
      </c>
      <c r="B323" s="4" t="s">
        <v>416</v>
      </c>
      <c r="C323" s="10">
        <v>1</v>
      </c>
      <c r="D323" s="37">
        <f>BestiaryLevels!J$19</f>
        <v>5</v>
      </c>
      <c r="E323">
        <v>1</v>
      </c>
      <c r="F323">
        <v>1</v>
      </c>
      <c r="G323">
        <v>1</v>
      </c>
      <c r="H323" s="6">
        <v>1</v>
      </c>
      <c r="I323" s="6">
        <v>1</v>
      </c>
      <c r="J323" s="8" t="s">
        <v>556</v>
      </c>
      <c r="K323" s="5"/>
      <c r="L323" s="33">
        <f t="shared" ref="L323:L386" si="5">(IF(D323=6,1.75,IF(D323=5,1.5,IF(D323=4,1.35,IF(D323=3,1.2,IF(D323=2,1.1,IF(D323=1,1.05,1))))))*(IF(C323=1,1.2,1)))-1</f>
        <v>0.79999999999999982</v>
      </c>
    </row>
    <row r="324" spans="1:12">
      <c r="A324" s="3">
        <v>323</v>
      </c>
      <c r="B324" s="4" t="s">
        <v>128</v>
      </c>
      <c r="C324" s="10">
        <v>1</v>
      </c>
      <c r="D324" s="37">
        <f>BestiaryLevels!K$19</f>
        <v>3</v>
      </c>
      <c r="E324">
        <v>0</v>
      </c>
      <c r="F324">
        <v>0</v>
      </c>
      <c r="G324">
        <v>0</v>
      </c>
      <c r="H324" s="6">
        <v>1</v>
      </c>
      <c r="I324" s="6">
        <v>1</v>
      </c>
      <c r="J324" s="8" t="s">
        <v>517</v>
      </c>
      <c r="K324" s="5"/>
      <c r="L324" s="33">
        <f t="shared" si="5"/>
        <v>0.43999999999999995</v>
      </c>
    </row>
    <row r="325" spans="1:12">
      <c r="A325" s="3">
        <v>324</v>
      </c>
      <c r="B325" s="4" t="s">
        <v>301</v>
      </c>
      <c r="C325" s="10">
        <v>1</v>
      </c>
      <c r="D325" s="37">
        <f>BestiaryLevels!L$19</f>
        <v>5</v>
      </c>
      <c r="E325">
        <v>10000</v>
      </c>
      <c r="F325">
        <v>2500</v>
      </c>
      <c r="G325">
        <v>5000</v>
      </c>
      <c r="H325" s="6">
        <v>1</v>
      </c>
      <c r="I325" s="6">
        <v>0</v>
      </c>
      <c r="J325" s="8" t="s">
        <v>536</v>
      </c>
      <c r="K325" s="5"/>
      <c r="L325" s="33">
        <f t="shared" si="5"/>
        <v>0.79999999999999982</v>
      </c>
    </row>
    <row r="326" spans="1:12">
      <c r="A326" s="3">
        <v>325</v>
      </c>
      <c r="B326" s="4" t="s">
        <v>302</v>
      </c>
      <c r="C326" s="10">
        <v>1</v>
      </c>
      <c r="D326" s="37">
        <f>BestiaryLevels!M$19</f>
        <v>5</v>
      </c>
      <c r="E326">
        <v>10000</v>
      </c>
      <c r="F326">
        <v>2500</v>
      </c>
      <c r="G326">
        <v>5000</v>
      </c>
      <c r="H326" s="6">
        <v>1</v>
      </c>
      <c r="I326" s="6">
        <v>0</v>
      </c>
      <c r="J326" s="8" t="s">
        <v>536</v>
      </c>
      <c r="K326" s="5"/>
      <c r="L326" s="33">
        <f t="shared" si="5"/>
        <v>0.79999999999999982</v>
      </c>
    </row>
    <row r="327" spans="1:12">
      <c r="A327" s="3">
        <v>326</v>
      </c>
      <c r="B327" s="4" t="s">
        <v>303</v>
      </c>
      <c r="C327" s="10">
        <v>1</v>
      </c>
      <c r="D327" s="37">
        <f>BestiaryLevels!N$19</f>
        <v>5</v>
      </c>
      <c r="E327">
        <v>10000</v>
      </c>
      <c r="F327">
        <v>2500</v>
      </c>
      <c r="G327">
        <v>5000</v>
      </c>
      <c r="H327" s="6">
        <v>1</v>
      </c>
      <c r="I327" s="6">
        <v>0</v>
      </c>
      <c r="J327" s="8" t="s">
        <v>536</v>
      </c>
      <c r="K327" s="5"/>
      <c r="L327" s="33">
        <f t="shared" si="5"/>
        <v>0.79999999999999982</v>
      </c>
    </row>
    <row r="328" spans="1:12">
      <c r="A328" s="3">
        <v>327</v>
      </c>
      <c r="B328" s="4" t="s">
        <v>304</v>
      </c>
      <c r="C328" s="10">
        <v>1</v>
      </c>
      <c r="D328" s="37">
        <f>BestiaryLevels!O$19</f>
        <v>5</v>
      </c>
      <c r="E328">
        <v>10000</v>
      </c>
      <c r="F328">
        <v>2500</v>
      </c>
      <c r="G328">
        <v>5000</v>
      </c>
      <c r="H328" s="6">
        <v>1</v>
      </c>
      <c r="I328" s="6">
        <v>0</v>
      </c>
      <c r="J328" s="8" t="s">
        <v>536</v>
      </c>
      <c r="K328" s="5"/>
      <c r="L328" s="33">
        <f t="shared" si="5"/>
        <v>0.79999999999999982</v>
      </c>
    </row>
    <row r="329" spans="1:12">
      <c r="A329" s="3">
        <v>328</v>
      </c>
      <c r="B329" s="4" t="s">
        <v>305</v>
      </c>
      <c r="C329" s="10">
        <v>1</v>
      </c>
      <c r="D329" s="37">
        <f>BestiaryLevels!P$19</f>
        <v>5</v>
      </c>
      <c r="E329">
        <v>10000</v>
      </c>
      <c r="F329">
        <v>2500</v>
      </c>
      <c r="G329">
        <v>5000</v>
      </c>
      <c r="H329" s="6">
        <v>1</v>
      </c>
      <c r="I329" s="6">
        <v>0</v>
      </c>
      <c r="J329" s="8" t="s">
        <v>536</v>
      </c>
      <c r="K329" s="5"/>
      <c r="L329" s="33">
        <f t="shared" si="5"/>
        <v>0.79999999999999982</v>
      </c>
    </row>
    <row r="330" spans="1:12">
      <c r="A330" s="3">
        <v>329</v>
      </c>
      <c r="B330" s="4" t="s">
        <v>306</v>
      </c>
      <c r="C330" s="10">
        <v>1</v>
      </c>
      <c r="D330" s="37">
        <f>BestiaryLevels!Q$19</f>
        <v>5</v>
      </c>
      <c r="E330">
        <v>10000</v>
      </c>
      <c r="F330">
        <v>2500</v>
      </c>
      <c r="G330">
        <v>5000</v>
      </c>
      <c r="H330" s="6">
        <v>1</v>
      </c>
      <c r="I330" s="6">
        <v>0</v>
      </c>
      <c r="J330" s="8" t="s">
        <v>536</v>
      </c>
      <c r="K330" s="5"/>
      <c r="L330" s="33">
        <f t="shared" si="5"/>
        <v>0.79999999999999982</v>
      </c>
    </row>
    <row r="331" spans="1:12">
      <c r="A331" s="3">
        <v>330</v>
      </c>
      <c r="B331" s="4" t="s">
        <v>307</v>
      </c>
      <c r="C331" s="10">
        <v>1</v>
      </c>
      <c r="D331" s="37">
        <f>BestiaryLevels!R$19</f>
        <v>5</v>
      </c>
      <c r="E331">
        <v>10000</v>
      </c>
      <c r="F331">
        <v>2500</v>
      </c>
      <c r="G331">
        <v>5000</v>
      </c>
      <c r="H331" s="6">
        <v>1</v>
      </c>
      <c r="I331" s="6">
        <v>0</v>
      </c>
      <c r="J331" s="8" t="s">
        <v>536</v>
      </c>
      <c r="K331" s="5"/>
      <c r="L331" s="33">
        <f t="shared" si="5"/>
        <v>0.79999999999999982</v>
      </c>
    </row>
    <row r="332" spans="1:12">
      <c r="A332" s="3">
        <v>331</v>
      </c>
      <c r="B332" s="4" t="s">
        <v>495</v>
      </c>
      <c r="C332" s="10">
        <v>1</v>
      </c>
      <c r="D332" s="37">
        <f>BestiaryLevels!S$19</f>
        <v>2</v>
      </c>
      <c r="E332">
        <v>0</v>
      </c>
      <c r="F332">
        <v>0</v>
      </c>
      <c r="G332">
        <v>0</v>
      </c>
      <c r="H332" s="6">
        <v>1</v>
      </c>
      <c r="I332" s="6">
        <v>1</v>
      </c>
      <c r="J332" s="8" t="s">
        <v>558</v>
      </c>
      <c r="K332" s="5"/>
      <c r="L332" s="33">
        <f t="shared" si="5"/>
        <v>0.32000000000000006</v>
      </c>
    </row>
    <row r="333" spans="1:12">
      <c r="A333" s="3">
        <v>332</v>
      </c>
      <c r="B333" s="4" t="s">
        <v>347</v>
      </c>
      <c r="C333" s="10">
        <v>1</v>
      </c>
      <c r="D333" s="37">
        <f>BestiaryLevels!T$19</f>
        <v>4</v>
      </c>
      <c r="E333">
        <v>150000</v>
      </c>
      <c r="F333">
        <v>50000</v>
      </c>
      <c r="G333">
        <v>50000</v>
      </c>
      <c r="H333" s="6">
        <v>1</v>
      </c>
      <c r="I333" s="6">
        <v>1</v>
      </c>
      <c r="J333" s="8" t="s">
        <v>536</v>
      </c>
      <c r="K333" s="5"/>
      <c r="L333" s="33">
        <f t="shared" si="5"/>
        <v>0.62000000000000011</v>
      </c>
    </row>
    <row r="334" spans="1:12">
      <c r="A334" s="3">
        <v>333</v>
      </c>
      <c r="B334" s="4" t="s">
        <v>308</v>
      </c>
      <c r="C334" s="10">
        <v>1</v>
      </c>
      <c r="D334" s="37">
        <f>BestiaryLevels!U$19</f>
        <v>3</v>
      </c>
      <c r="E334">
        <v>25000</v>
      </c>
      <c r="F334">
        <v>2500</v>
      </c>
      <c r="G334">
        <v>10000</v>
      </c>
      <c r="H334" s="6">
        <v>1</v>
      </c>
      <c r="I334" s="6">
        <v>1</v>
      </c>
      <c r="J334" s="8" t="s">
        <v>537</v>
      </c>
      <c r="K334" s="5"/>
      <c r="L334" s="33">
        <f t="shared" si="5"/>
        <v>0.43999999999999995</v>
      </c>
    </row>
    <row r="335" spans="1:12">
      <c r="A335" s="3">
        <v>334</v>
      </c>
      <c r="B335" s="4" t="s">
        <v>313</v>
      </c>
      <c r="C335" s="10">
        <v>1</v>
      </c>
      <c r="D335" s="37">
        <f>BestiaryLevels!V$19</f>
        <v>3</v>
      </c>
      <c r="E335">
        <v>26000</v>
      </c>
      <c r="F335">
        <v>2600</v>
      </c>
      <c r="G335">
        <v>11000</v>
      </c>
      <c r="H335" s="6">
        <v>1</v>
      </c>
      <c r="I335" s="6">
        <v>1</v>
      </c>
      <c r="J335" s="8" t="s">
        <v>537</v>
      </c>
      <c r="K335" s="5"/>
      <c r="L335" s="33">
        <f t="shared" si="5"/>
        <v>0.43999999999999995</v>
      </c>
    </row>
    <row r="336" spans="1:12">
      <c r="A336" s="3">
        <v>335</v>
      </c>
      <c r="B336" s="4" t="s">
        <v>319</v>
      </c>
      <c r="C336" s="10">
        <v>1</v>
      </c>
      <c r="D336" s="37">
        <f>BestiaryLevels!W$19</f>
        <v>3</v>
      </c>
      <c r="E336">
        <v>27000</v>
      </c>
      <c r="F336">
        <v>2700</v>
      </c>
      <c r="G336">
        <v>12000</v>
      </c>
      <c r="H336" s="6">
        <v>1</v>
      </c>
      <c r="I336" s="6">
        <v>1</v>
      </c>
      <c r="J336" s="8" t="s">
        <v>537</v>
      </c>
      <c r="K336" s="5"/>
      <c r="L336" s="33">
        <f t="shared" si="5"/>
        <v>0.43999999999999995</v>
      </c>
    </row>
    <row r="337" spans="1:12">
      <c r="A337" s="3">
        <v>336</v>
      </c>
      <c r="B337" s="4" t="s">
        <v>327</v>
      </c>
      <c r="C337" s="10">
        <v>1</v>
      </c>
      <c r="D337" s="37">
        <f>BestiaryLevels!X$19</f>
        <v>3</v>
      </c>
      <c r="E337">
        <v>28000</v>
      </c>
      <c r="F337">
        <v>2800</v>
      </c>
      <c r="G337">
        <v>13000</v>
      </c>
      <c r="H337" s="6">
        <v>1</v>
      </c>
      <c r="I337" s="6">
        <v>1</v>
      </c>
      <c r="J337" s="8" t="s">
        <v>537</v>
      </c>
      <c r="K337" s="5"/>
      <c r="L337" s="33">
        <f t="shared" si="5"/>
        <v>0.43999999999999995</v>
      </c>
    </row>
    <row r="338" spans="1:12">
      <c r="A338" s="3">
        <v>337</v>
      </c>
      <c r="B338" s="4" t="s">
        <v>337</v>
      </c>
      <c r="C338" s="10">
        <v>1</v>
      </c>
      <c r="D338" s="37">
        <f>BestiaryLevels!A$20</f>
        <v>3</v>
      </c>
      <c r="E338">
        <v>29000</v>
      </c>
      <c r="F338">
        <v>2900</v>
      </c>
      <c r="G338">
        <v>14000</v>
      </c>
      <c r="H338" s="6">
        <v>1</v>
      </c>
      <c r="I338" s="6">
        <v>1</v>
      </c>
      <c r="J338" s="8" t="s">
        <v>537</v>
      </c>
      <c r="K338" s="5"/>
      <c r="L338" s="33">
        <f t="shared" si="5"/>
        <v>0.43999999999999995</v>
      </c>
    </row>
    <row r="339" spans="1:12">
      <c r="A339" s="3">
        <v>338</v>
      </c>
      <c r="B339" s="4" t="s">
        <v>348</v>
      </c>
      <c r="C339" s="10">
        <v>1</v>
      </c>
      <c r="D339" s="37">
        <f>BestiaryLevels!B$20</f>
        <v>3</v>
      </c>
      <c r="E339">
        <v>30000</v>
      </c>
      <c r="F339">
        <v>3000</v>
      </c>
      <c r="G339">
        <v>15000</v>
      </c>
      <c r="H339" s="6">
        <v>1</v>
      </c>
      <c r="I339" s="6">
        <v>1</v>
      </c>
      <c r="J339" s="8" t="s">
        <v>537</v>
      </c>
      <c r="K339" s="5"/>
      <c r="L339" s="33">
        <f t="shared" si="5"/>
        <v>0.43999999999999995</v>
      </c>
    </row>
    <row r="340" spans="1:12">
      <c r="A340" s="3">
        <v>339</v>
      </c>
      <c r="B340" s="4" t="s">
        <v>360</v>
      </c>
      <c r="C340" s="10">
        <v>1</v>
      </c>
      <c r="D340" s="37">
        <f>BestiaryLevels!C$20</f>
        <v>3</v>
      </c>
      <c r="E340">
        <v>32000</v>
      </c>
      <c r="F340">
        <v>3200</v>
      </c>
      <c r="G340">
        <v>16000</v>
      </c>
      <c r="H340" s="6">
        <v>1</v>
      </c>
      <c r="I340" s="6">
        <v>1</v>
      </c>
      <c r="J340" s="8" t="s">
        <v>537</v>
      </c>
      <c r="K340" s="5"/>
      <c r="L340" s="33">
        <f t="shared" si="5"/>
        <v>0.43999999999999995</v>
      </c>
    </row>
    <row r="341" spans="1:12">
      <c r="A341" s="3">
        <v>340</v>
      </c>
      <c r="B341" s="4" t="s">
        <v>369</v>
      </c>
      <c r="C341" s="10">
        <v>1</v>
      </c>
      <c r="D341" s="37">
        <f>BestiaryLevels!D$20</f>
        <v>3</v>
      </c>
      <c r="E341">
        <v>34000</v>
      </c>
      <c r="F341">
        <v>3400</v>
      </c>
      <c r="G341">
        <v>17000</v>
      </c>
      <c r="H341" s="6">
        <v>1</v>
      </c>
      <c r="I341" s="6">
        <v>1</v>
      </c>
      <c r="J341" s="8" t="s">
        <v>537</v>
      </c>
      <c r="K341" s="5"/>
      <c r="L341" s="33">
        <f t="shared" si="5"/>
        <v>0.43999999999999995</v>
      </c>
    </row>
    <row r="342" spans="1:12">
      <c r="A342" s="3">
        <v>341</v>
      </c>
      <c r="B342" s="4" t="s">
        <v>376</v>
      </c>
      <c r="C342" s="10">
        <v>1</v>
      </c>
      <c r="D342" s="37">
        <f>BestiaryLevels!E$20</f>
        <v>3</v>
      </c>
      <c r="E342">
        <v>36000</v>
      </c>
      <c r="F342">
        <v>3600</v>
      </c>
      <c r="G342">
        <v>18000</v>
      </c>
      <c r="H342" s="6">
        <v>1</v>
      </c>
      <c r="I342" s="6">
        <v>1</v>
      </c>
      <c r="J342" s="8" t="s">
        <v>537</v>
      </c>
      <c r="K342" s="5"/>
      <c r="L342" s="33">
        <f t="shared" si="5"/>
        <v>0.43999999999999995</v>
      </c>
    </row>
    <row r="343" spans="1:12">
      <c r="A343" s="3">
        <v>342</v>
      </c>
      <c r="B343" s="4" t="s">
        <v>387</v>
      </c>
      <c r="C343" s="10">
        <v>1</v>
      </c>
      <c r="D343" s="37">
        <f>BestiaryLevels!F$20</f>
        <v>3</v>
      </c>
      <c r="E343">
        <v>38000</v>
      </c>
      <c r="F343">
        <v>3800</v>
      </c>
      <c r="G343">
        <v>19000</v>
      </c>
      <c r="H343" s="6">
        <v>1</v>
      </c>
      <c r="I343" s="6">
        <v>1</v>
      </c>
      <c r="J343" s="8" t="s">
        <v>537</v>
      </c>
      <c r="K343" s="5"/>
      <c r="L343" s="33">
        <f t="shared" si="5"/>
        <v>0.43999999999999995</v>
      </c>
    </row>
    <row r="344" spans="1:12">
      <c r="A344" s="3">
        <v>343</v>
      </c>
      <c r="B344" s="4" t="s">
        <v>393</v>
      </c>
      <c r="C344" s="10">
        <v>1</v>
      </c>
      <c r="D344" s="37">
        <f>BestiaryLevels!G$20</f>
        <v>3</v>
      </c>
      <c r="E344">
        <v>40000</v>
      </c>
      <c r="F344">
        <v>4000</v>
      </c>
      <c r="G344">
        <v>20000</v>
      </c>
      <c r="H344" s="6">
        <v>1</v>
      </c>
      <c r="I344" s="6">
        <v>1</v>
      </c>
      <c r="J344" s="8" t="s">
        <v>537</v>
      </c>
      <c r="K344" s="5"/>
      <c r="L344" s="33">
        <f t="shared" si="5"/>
        <v>0.43999999999999995</v>
      </c>
    </row>
    <row r="345" spans="1:12">
      <c r="A345" s="3">
        <v>344</v>
      </c>
      <c r="B345" s="4" t="s">
        <v>413</v>
      </c>
      <c r="C345" s="10">
        <v>1</v>
      </c>
      <c r="D345" s="37">
        <f>BestiaryLevels!H$20</f>
        <v>3</v>
      </c>
      <c r="E345">
        <v>45000</v>
      </c>
      <c r="F345">
        <v>4500</v>
      </c>
      <c r="G345">
        <v>21000</v>
      </c>
      <c r="H345" s="6">
        <v>1</v>
      </c>
      <c r="I345" s="6">
        <v>1</v>
      </c>
      <c r="J345" s="8" t="s">
        <v>537</v>
      </c>
      <c r="K345" s="5"/>
      <c r="L345" s="33">
        <f t="shared" si="5"/>
        <v>0.43999999999999995</v>
      </c>
    </row>
    <row r="346" spans="1:12">
      <c r="A346" s="3">
        <v>345</v>
      </c>
      <c r="B346" s="4" t="s">
        <v>437</v>
      </c>
      <c r="C346" s="10">
        <v>1</v>
      </c>
      <c r="D346" s="37">
        <f>BestiaryLevels!I$20</f>
        <v>3</v>
      </c>
      <c r="E346">
        <v>50000</v>
      </c>
      <c r="F346">
        <v>5000</v>
      </c>
      <c r="G346">
        <v>22000</v>
      </c>
      <c r="H346" s="6">
        <v>1</v>
      </c>
      <c r="I346" s="6">
        <v>1</v>
      </c>
      <c r="J346" s="8" t="s">
        <v>537</v>
      </c>
      <c r="K346" s="5"/>
      <c r="L346" s="33">
        <f t="shared" si="5"/>
        <v>0.43999999999999995</v>
      </c>
    </row>
    <row r="347" spans="1:12">
      <c r="A347" s="3">
        <v>346</v>
      </c>
      <c r="B347" s="4" t="s">
        <v>451</v>
      </c>
      <c r="C347" s="10">
        <v>1</v>
      </c>
      <c r="D347" s="37">
        <f>BestiaryLevels!J$20</f>
        <v>3</v>
      </c>
      <c r="E347">
        <v>55000</v>
      </c>
      <c r="F347">
        <v>5500</v>
      </c>
      <c r="G347">
        <v>23000</v>
      </c>
      <c r="H347" s="6">
        <v>1</v>
      </c>
      <c r="I347" s="6">
        <v>1</v>
      </c>
      <c r="J347" s="8" t="s">
        <v>537</v>
      </c>
      <c r="K347" s="5"/>
      <c r="L347" s="33">
        <f t="shared" si="5"/>
        <v>0.43999999999999995</v>
      </c>
    </row>
    <row r="348" spans="1:12">
      <c r="A348" s="3">
        <v>347</v>
      </c>
      <c r="B348" s="4" t="s">
        <v>466</v>
      </c>
      <c r="C348" s="10">
        <v>1</v>
      </c>
      <c r="D348" s="37">
        <f>BestiaryLevels!K$20</f>
        <v>3</v>
      </c>
      <c r="E348">
        <v>90000</v>
      </c>
      <c r="F348">
        <v>6000</v>
      </c>
      <c r="G348">
        <v>24000</v>
      </c>
      <c r="H348" s="6">
        <v>1</v>
      </c>
      <c r="I348" s="6">
        <v>1</v>
      </c>
      <c r="J348" s="8" t="s">
        <v>537</v>
      </c>
      <c r="K348" s="5"/>
      <c r="L348" s="33">
        <f t="shared" si="5"/>
        <v>0.43999999999999995</v>
      </c>
    </row>
    <row r="349" spans="1:12">
      <c r="A349" s="3">
        <v>348</v>
      </c>
      <c r="B349" s="4" t="s">
        <v>469</v>
      </c>
      <c r="C349" s="10">
        <v>1</v>
      </c>
      <c r="D349" s="37">
        <f>BestiaryLevels!L$20</f>
        <v>3</v>
      </c>
      <c r="E349">
        <v>125000</v>
      </c>
      <c r="F349">
        <v>6500</v>
      </c>
      <c r="G349">
        <v>25000</v>
      </c>
      <c r="H349" s="6">
        <v>1</v>
      </c>
      <c r="I349" s="6">
        <v>1</v>
      </c>
      <c r="J349" s="8" t="s">
        <v>537</v>
      </c>
      <c r="K349" s="5"/>
      <c r="L349" s="33">
        <f t="shared" si="5"/>
        <v>0.43999999999999995</v>
      </c>
    </row>
    <row r="350" spans="1:12">
      <c r="A350" s="3">
        <v>349</v>
      </c>
      <c r="B350" s="4" t="s">
        <v>477</v>
      </c>
      <c r="C350" s="10">
        <v>1</v>
      </c>
      <c r="D350" s="37">
        <f>BestiaryLevels!M$20</f>
        <v>3</v>
      </c>
      <c r="E350">
        <v>1800000</v>
      </c>
      <c r="F350">
        <v>225000</v>
      </c>
      <c r="G350">
        <v>225000</v>
      </c>
      <c r="H350" s="6">
        <v>1</v>
      </c>
      <c r="I350" s="6">
        <v>1</v>
      </c>
      <c r="J350" s="8" t="s">
        <v>537</v>
      </c>
      <c r="K350" s="5"/>
      <c r="L350" s="33">
        <f t="shared" si="5"/>
        <v>0.43999999999999995</v>
      </c>
    </row>
    <row r="351" spans="1:12">
      <c r="A351" s="3">
        <v>350</v>
      </c>
      <c r="B351" s="4" t="s">
        <v>478</v>
      </c>
      <c r="C351" s="10">
        <v>1</v>
      </c>
      <c r="D351" s="37">
        <f>BestiaryLevels!N$20</f>
        <v>3</v>
      </c>
      <c r="E351">
        <v>1000000</v>
      </c>
      <c r="F351">
        <v>300000</v>
      </c>
      <c r="G351">
        <v>300000</v>
      </c>
      <c r="H351" s="6">
        <v>1</v>
      </c>
      <c r="I351" s="6">
        <v>1</v>
      </c>
      <c r="J351" s="8" t="s">
        <v>537</v>
      </c>
      <c r="K351" s="5"/>
      <c r="L351" s="33">
        <f t="shared" si="5"/>
        <v>0.43999999999999995</v>
      </c>
    </row>
    <row r="352" spans="1:12">
      <c r="A352" s="3">
        <v>351</v>
      </c>
      <c r="B352" s="4" t="s">
        <v>325</v>
      </c>
      <c r="C352" s="10">
        <v>1</v>
      </c>
      <c r="D352" s="37">
        <f>BestiaryLevels!O$20</f>
        <v>5</v>
      </c>
      <c r="E352">
        <v>10000</v>
      </c>
      <c r="F352">
        <v>3750</v>
      </c>
      <c r="G352">
        <v>4000</v>
      </c>
      <c r="H352" s="6">
        <v>0</v>
      </c>
      <c r="I352" s="6">
        <v>0</v>
      </c>
      <c r="J352" s="8" t="s">
        <v>538</v>
      </c>
      <c r="K352" s="5"/>
      <c r="L352" s="33">
        <f t="shared" si="5"/>
        <v>0.79999999999999982</v>
      </c>
    </row>
    <row r="353" spans="1:12">
      <c r="A353" s="3">
        <v>352</v>
      </c>
      <c r="B353" s="4" t="s">
        <v>338</v>
      </c>
      <c r="C353" s="10">
        <v>1</v>
      </c>
      <c r="D353" s="37">
        <f>BestiaryLevels!P$20</f>
        <v>5</v>
      </c>
      <c r="E353">
        <v>14500</v>
      </c>
      <c r="F353">
        <v>4000</v>
      </c>
      <c r="G353">
        <v>5400</v>
      </c>
      <c r="H353" s="6">
        <v>1</v>
      </c>
      <c r="I353" s="6">
        <v>0</v>
      </c>
      <c r="J353" s="8" t="s">
        <v>538</v>
      </c>
      <c r="K353" s="5"/>
      <c r="L353" s="33">
        <f t="shared" si="5"/>
        <v>0.79999999999999982</v>
      </c>
    </row>
    <row r="354" spans="1:12">
      <c r="A354" s="3">
        <v>353</v>
      </c>
      <c r="B354" s="4" t="s">
        <v>328</v>
      </c>
      <c r="C354" s="10">
        <v>1</v>
      </c>
      <c r="D354" s="37">
        <f>BestiaryLevels!Q$20</f>
        <v>5</v>
      </c>
      <c r="E354">
        <v>10500</v>
      </c>
      <c r="F354">
        <v>3750</v>
      </c>
      <c r="G354">
        <v>4000</v>
      </c>
      <c r="H354" s="6">
        <v>0</v>
      </c>
      <c r="I354" s="6">
        <v>0</v>
      </c>
      <c r="J354" s="8" t="s">
        <v>538</v>
      </c>
      <c r="K354" s="5"/>
      <c r="L354" s="33">
        <f t="shared" si="5"/>
        <v>0.79999999999999982</v>
      </c>
    </row>
    <row r="355" spans="1:12">
      <c r="A355" s="3">
        <v>354</v>
      </c>
      <c r="B355" s="4" t="s">
        <v>341</v>
      </c>
      <c r="C355" s="10">
        <v>1</v>
      </c>
      <c r="D355" s="37">
        <f>BestiaryLevels!R$20</f>
        <v>5</v>
      </c>
      <c r="E355">
        <v>15000</v>
      </c>
      <c r="F355">
        <v>4000</v>
      </c>
      <c r="G355">
        <v>5000</v>
      </c>
      <c r="H355" s="6">
        <v>1</v>
      </c>
      <c r="I355" s="6">
        <v>0</v>
      </c>
      <c r="J355" s="8" t="s">
        <v>538</v>
      </c>
      <c r="K355" s="5"/>
      <c r="L355" s="33">
        <f t="shared" si="5"/>
        <v>0.79999999999999982</v>
      </c>
    </row>
    <row r="356" spans="1:12">
      <c r="A356" s="3">
        <v>355</v>
      </c>
      <c r="B356" s="4" t="s">
        <v>356</v>
      </c>
      <c r="C356" s="10">
        <v>1</v>
      </c>
      <c r="D356" s="37">
        <f>BestiaryLevels!S$20</f>
        <v>6</v>
      </c>
      <c r="E356">
        <v>25000</v>
      </c>
      <c r="F356">
        <v>5000</v>
      </c>
      <c r="G356">
        <v>7500</v>
      </c>
      <c r="H356" s="6">
        <v>1</v>
      </c>
      <c r="I356" s="6">
        <v>0</v>
      </c>
      <c r="J356" s="8" t="s">
        <v>538</v>
      </c>
      <c r="K356" s="8" t="s">
        <v>539</v>
      </c>
      <c r="L356" s="33">
        <f t="shared" si="5"/>
        <v>1.1000000000000001</v>
      </c>
    </row>
    <row r="357" spans="1:12">
      <c r="A357" s="3">
        <v>356</v>
      </c>
      <c r="B357" s="4" t="s">
        <v>366</v>
      </c>
      <c r="C357" s="10">
        <v>1</v>
      </c>
      <c r="D357" s="37">
        <f>BestiaryLevels!T$20</f>
        <v>5</v>
      </c>
      <c r="E357">
        <v>50000</v>
      </c>
      <c r="F357">
        <v>15000</v>
      </c>
      <c r="G357">
        <v>25000</v>
      </c>
      <c r="H357" s="6">
        <v>1</v>
      </c>
      <c r="I357" s="6">
        <v>1</v>
      </c>
      <c r="J357" s="8" t="s">
        <v>538</v>
      </c>
      <c r="K357" s="8" t="s">
        <v>539</v>
      </c>
      <c r="L357" s="33">
        <f t="shared" si="5"/>
        <v>0.79999999999999982</v>
      </c>
    </row>
    <row r="358" spans="1:12">
      <c r="A358" s="3">
        <v>357</v>
      </c>
      <c r="B358" s="4" t="s">
        <v>330</v>
      </c>
      <c r="C358" s="10">
        <v>1</v>
      </c>
      <c r="D358" s="37">
        <f>BestiaryLevels!U$20</f>
        <v>6</v>
      </c>
      <c r="E358">
        <v>11000</v>
      </c>
      <c r="F358">
        <v>3750</v>
      </c>
      <c r="G358">
        <v>6000</v>
      </c>
      <c r="H358" s="6">
        <v>0</v>
      </c>
      <c r="I358" s="6">
        <v>0</v>
      </c>
      <c r="J358" s="8" t="s">
        <v>539</v>
      </c>
      <c r="K358" s="5"/>
      <c r="L358" s="33">
        <f t="shared" si="5"/>
        <v>1.1000000000000001</v>
      </c>
    </row>
    <row r="359" spans="1:12">
      <c r="A359" s="3">
        <v>358</v>
      </c>
      <c r="B359" s="4" t="s">
        <v>349</v>
      </c>
      <c r="C359" s="10">
        <v>1</v>
      </c>
      <c r="D359" s="37">
        <f>BestiaryLevels!V$20</f>
        <v>6</v>
      </c>
      <c r="E359">
        <v>15500</v>
      </c>
      <c r="F359">
        <v>4000</v>
      </c>
      <c r="G359">
        <v>8000</v>
      </c>
      <c r="H359" s="6">
        <v>1</v>
      </c>
      <c r="I359" s="6">
        <v>0</v>
      </c>
      <c r="J359" s="8" t="s">
        <v>539</v>
      </c>
      <c r="K359" s="5"/>
      <c r="L359" s="33">
        <f t="shared" si="5"/>
        <v>1.1000000000000001</v>
      </c>
    </row>
    <row r="360" spans="1:12">
      <c r="A360" s="3">
        <v>359</v>
      </c>
      <c r="B360" s="4" t="s">
        <v>339</v>
      </c>
      <c r="C360" s="10">
        <v>1</v>
      </c>
      <c r="D360" s="37">
        <f>BestiaryLevels!W$20</f>
        <v>6</v>
      </c>
      <c r="E360">
        <v>11500</v>
      </c>
      <c r="F360">
        <v>3750</v>
      </c>
      <c r="G360">
        <v>6000</v>
      </c>
      <c r="H360" s="6">
        <v>0</v>
      </c>
      <c r="I360" s="6">
        <v>0</v>
      </c>
      <c r="J360" s="8" t="s">
        <v>539</v>
      </c>
      <c r="K360" s="5"/>
      <c r="L360" s="33">
        <f t="shared" si="5"/>
        <v>1.1000000000000001</v>
      </c>
    </row>
    <row r="361" spans="1:12">
      <c r="A361" s="3">
        <v>360</v>
      </c>
      <c r="B361" s="4" t="s">
        <v>353</v>
      </c>
      <c r="C361" s="10">
        <v>1</v>
      </c>
      <c r="D361" s="37">
        <f>BestiaryLevels!X$20</f>
        <v>6</v>
      </c>
      <c r="E361">
        <v>16000</v>
      </c>
      <c r="F361">
        <v>3750</v>
      </c>
      <c r="G361">
        <v>8000</v>
      </c>
      <c r="H361" s="6">
        <v>1</v>
      </c>
      <c r="I361" s="6">
        <v>0</v>
      </c>
      <c r="J361" s="8" t="s">
        <v>539</v>
      </c>
      <c r="K361" s="5"/>
      <c r="L361" s="33">
        <f t="shared" si="5"/>
        <v>1.1000000000000001</v>
      </c>
    </row>
    <row r="362" spans="1:12">
      <c r="A362" s="3">
        <v>361</v>
      </c>
      <c r="B362" s="4" t="s">
        <v>342</v>
      </c>
      <c r="C362" s="10">
        <v>1</v>
      </c>
      <c r="D362" s="37">
        <f>BestiaryLevels!A$23</f>
        <v>6</v>
      </c>
      <c r="E362">
        <v>12000</v>
      </c>
      <c r="F362">
        <v>3750</v>
      </c>
      <c r="G362">
        <v>6000</v>
      </c>
      <c r="H362" s="6">
        <v>0</v>
      </c>
      <c r="I362" s="6">
        <v>0</v>
      </c>
      <c r="J362" s="8" t="s">
        <v>539</v>
      </c>
      <c r="K362" s="5"/>
      <c r="L362" s="33">
        <f t="shared" si="5"/>
        <v>1.1000000000000001</v>
      </c>
    </row>
    <row r="363" spans="1:12">
      <c r="A363" s="3">
        <v>362</v>
      </c>
      <c r="B363" s="4" t="s">
        <v>357</v>
      </c>
      <c r="C363" s="10">
        <v>1</v>
      </c>
      <c r="D363" s="37">
        <f>BestiaryLevels!B$23</f>
        <v>6</v>
      </c>
      <c r="E363">
        <v>16500</v>
      </c>
      <c r="F363">
        <v>4000</v>
      </c>
      <c r="G363">
        <v>8000</v>
      </c>
      <c r="H363" s="6">
        <v>1</v>
      </c>
      <c r="I363" s="6">
        <v>0</v>
      </c>
      <c r="J363" s="8" t="s">
        <v>539</v>
      </c>
      <c r="K363" s="5"/>
      <c r="L363" s="33">
        <f t="shared" si="5"/>
        <v>1.1000000000000001</v>
      </c>
    </row>
    <row r="364" spans="1:12">
      <c r="A364" s="3">
        <v>363</v>
      </c>
      <c r="B364" s="4" t="s">
        <v>350</v>
      </c>
      <c r="C364" s="10">
        <v>1</v>
      </c>
      <c r="D364" s="37">
        <f>BestiaryLevels!C$23</f>
        <v>6</v>
      </c>
      <c r="E364">
        <v>12500</v>
      </c>
      <c r="F364">
        <v>3750</v>
      </c>
      <c r="G364">
        <v>6000</v>
      </c>
      <c r="H364" s="6">
        <v>0</v>
      </c>
      <c r="I364" s="6">
        <v>0</v>
      </c>
      <c r="J364" s="8" t="s">
        <v>539</v>
      </c>
      <c r="K364" s="5"/>
      <c r="L364" s="33">
        <f t="shared" si="5"/>
        <v>1.1000000000000001</v>
      </c>
    </row>
    <row r="365" spans="1:12">
      <c r="A365" s="3">
        <v>364</v>
      </c>
      <c r="B365" s="4" t="s">
        <v>361</v>
      </c>
      <c r="C365" s="10">
        <v>1</v>
      </c>
      <c r="D365" s="37">
        <f>BestiaryLevels!D$23</f>
        <v>6</v>
      </c>
      <c r="E365">
        <v>17000</v>
      </c>
      <c r="F365">
        <v>4000</v>
      </c>
      <c r="G365">
        <v>8000</v>
      </c>
      <c r="H365" s="6">
        <v>1</v>
      </c>
      <c r="I365" s="6">
        <v>0</v>
      </c>
      <c r="J365" s="8" t="s">
        <v>539</v>
      </c>
      <c r="K365" s="5"/>
      <c r="L365" s="33">
        <f t="shared" si="5"/>
        <v>1.1000000000000001</v>
      </c>
    </row>
    <row r="366" spans="1:12">
      <c r="A366" s="3">
        <v>365</v>
      </c>
      <c r="B366" s="4" t="s">
        <v>354</v>
      </c>
      <c r="C366" s="10">
        <v>1</v>
      </c>
      <c r="D366" s="37">
        <f>BestiaryLevels!E$23</f>
        <v>6</v>
      </c>
      <c r="E366">
        <v>13000</v>
      </c>
      <c r="F366">
        <v>3750</v>
      </c>
      <c r="G366">
        <v>6000</v>
      </c>
      <c r="H366" s="6">
        <v>0</v>
      </c>
      <c r="I366" s="6">
        <v>0</v>
      </c>
      <c r="J366" s="8" t="s">
        <v>539</v>
      </c>
      <c r="K366" s="5"/>
      <c r="L366" s="33">
        <f t="shared" si="5"/>
        <v>1.1000000000000001</v>
      </c>
    </row>
    <row r="367" spans="1:12">
      <c r="A367" s="3">
        <v>366</v>
      </c>
      <c r="B367" s="4" t="s">
        <v>363</v>
      </c>
      <c r="C367" s="10">
        <v>1</v>
      </c>
      <c r="D367" s="37">
        <f>BestiaryLevels!F$23</f>
        <v>6</v>
      </c>
      <c r="E367">
        <v>17500</v>
      </c>
      <c r="F367">
        <v>4000</v>
      </c>
      <c r="G367">
        <v>8000</v>
      </c>
      <c r="H367" s="6">
        <v>1</v>
      </c>
      <c r="I367" s="6">
        <v>0</v>
      </c>
      <c r="J367" s="8" t="s">
        <v>539</v>
      </c>
      <c r="K367" s="5"/>
      <c r="L367" s="33">
        <f t="shared" si="5"/>
        <v>1.1000000000000001</v>
      </c>
    </row>
    <row r="368" spans="1:12">
      <c r="A368" s="3">
        <v>367</v>
      </c>
      <c r="B368" s="4" t="s">
        <v>381</v>
      </c>
      <c r="C368" s="10">
        <v>1</v>
      </c>
      <c r="D368" s="37">
        <f>BestiaryLevels!G$23</f>
        <v>5</v>
      </c>
      <c r="E368">
        <v>350000</v>
      </c>
      <c r="F368">
        <v>40000</v>
      </c>
      <c r="G368">
        <v>40000</v>
      </c>
      <c r="H368" s="6">
        <v>1</v>
      </c>
      <c r="I368" s="6">
        <v>1</v>
      </c>
      <c r="J368" s="8" t="s">
        <v>539</v>
      </c>
      <c r="K368" s="5"/>
      <c r="L368" s="33">
        <f t="shared" si="5"/>
        <v>0.79999999999999982</v>
      </c>
    </row>
    <row r="369" spans="1:12">
      <c r="A369" s="3">
        <v>368</v>
      </c>
      <c r="B369" s="4" t="s">
        <v>479</v>
      </c>
      <c r="C369" s="10">
        <v>1</v>
      </c>
      <c r="D369" s="37">
        <f>BestiaryLevels!H$23</f>
        <v>5</v>
      </c>
      <c r="E369">
        <v>50000</v>
      </c>
      <c r="F369">
        <v>10000</v>
      </c>
      <c r="G369">
        <v>10000</v>
      </c>
      <c r="H369" s="6">
        <v>1</v>
      </c>
      <c r="I369" s="6">
        <v>0</v>
      </c>
      <c r="J369" s="8" t="s">
        <v>540</v>
      </c>
      <c r="K369" s="5"/>
      <c r="L369" s="33">
        <f t="shared" si="5"/>
        <v>0.79999999999999982</v>
      </c>
    </row>
    <row r="370" spans="1:12">
      <c r="A370" s="3">
        <v>369</v>
      </c>
      <c r="B370" s="4" t="s">
        <v>480</v>
      </c>
      <c r="C370" s="10">
        <v>1</v>
      </c>
      <c r="D370" s="37">
        <f>BestiaryLevels!I$23</f>
        <v>5</v>
      </c>
      <c r="E370">
        <v>50000</v>
      </c>
      <c r="F370">
        <v>10000</v>
      </c>
      <c r="G370">
        <v>10000</v>
      </c>
      <c r="H370" s="6">
        <v>1</v>
      </c>
      <c r="I370" s="6">
        <v>0</v>
      </c>
      <c r="J370" s="8" t="s">
        <v>540</v>
      </c>
      <c r="K370" s="5"/>
      <c r="L370" s="33">
        <f t="shared" si="5"/>
        <v>0.79999999999999982</v>
      </c>
    </row>
    <row r="371" spans="1:12">
      <c r="A371" s="3">
        <v>370</v>
      </c>
      <c r="B371" s="4" t="s">
        <v>481</v>
      </c>
      <c r="C371" s="10">
        <v>1</v>
      </c>
      <c r="D371" s="37">
        <f>BestiaryLevels!J$23</f>
        <v>5</v>
      </c>
      <c r="E371">
        <v>50000</v>
      </c>
      <c r="F371">
        <v>10000</v>
      </c>
      <c r="G371">
        <v>10000</v>
      </c>
      <c r="H371" s="6">
        <v>1</v>
      </c>
      <c r="I371" s="6">
        <v>0</v>
      </c>
      <c r="J371" s="8" t="s">
        <v>540</v>
      </c>
      <c r="K371" s="5"/>
      <c r="L371" s="33">
        <f t="shared" si="5"/>
        <v>0.79999999999999982</v>
      </c>
    </row>
    <row r="372" spans="1:12">
      <c r="A372" s="3">
        <v>371</v>
      </c>
      <c r="B372" s="4" t="s">
        <v>482</v>
      </c>
      <c r="C372" s="10">
        <v>1</v>
      </c>
      <c r="D372" s="37">
        <f>BestiaryLevels!K$23</f>
        <v>5</v>
      </c>
      <c r="E372">
        <v>50000</v>
      </c>
      <c r="F372">
        <v>10000</v>
      </c>
      <c r="G372">
        <v>10000</v>
      </c>
      <c r="H372" s="6">
        <v>1</v>
      </c>
      <c r="I372" s="6">
        <v>0</v>
      </c>
      <c r="J372" s="8" t="s">
        <v>540</v>
      </c>
      <c r="K372" s="5"/>
      <c r="L372" s="33">
        <f t="shared" si="5"/>
        <v>0.79999999999999982</v>
      </c>
    </row>
    <row r="373" spans="1:12">
      <c r="A373" s="3">
        <v>372</v>
      </c>
      <c r="B373" s="4" t="s">
        <v>483</v>
      </c>
      <c r="C373" s="10">
        <v>1</v>
      </c>
      <c r="D373" s="37">
        <f>BestiaryLevels!L$23</f>
        <v>5</v>
      </c>
      <c r="E373">
        <v>50000</v>
      </c>
      <c r="F373">
        <v>10000</v>
      </c>
      <c r="G373">
        <v>10000</v>
      </c>
      <c r="H373" s="6">
        <v>1</v>
      </c>
      <c r="I373" s="6">
        <v>0</v>
      </c>
      <c r="J373" s="8" t="s">
        <v>540</v>
      </c>
      <c r="K373" s="5"/>
      <c r="L373" s="33">
        <f t="shared" si="5"/>
        <v>0.79999999999999982</v>
      </c>
    </row>
    <row r="374" spans="1:12">
      <c r="A374" s="3">
        <v>373</v>
      </c>
      <c r="B374" s="4" t="s">
        <v>484</v>
      </c>
      <c r="C374" s="10">
        <v>1</v>
      </c>
      <c r="D374" s="37">
        <f>BestiaryLevels!M$23</f>
        <v>5</v>
      </c>
      <c r="E374">
        <v>50000</v>
      </c>
      <c r="F374">
        <v>10000</v>
      </c>
      <c r="G374">
        <v>10000</v>
      </c>
      <c r="H374" s="6">
        <v>1</v>
      </c>
      <c r="I374" s="6">
        <v>0</v>
      </c>
      <c r="J374" s="8" t="s">
        <v>540</v>
      </c>
      <c r="K374" s="5"/>
      <c r="L374" s="33">
        <f t="shared" si="5"/>
        <v>0.79999999999999982</v>
      </c>
    </row>
    <row r="375" spans="1:12">
      <c r="A375" s="3">
        <v>374</v>
      </c>
      <c r="B375" s="4" t="s">
        <v>485</v>
      </c>
      <c r="C375" s="10">
        <v>1</v>
      </c>
      <c r="D375" s="37">
        <f>BestiaryLevels!N$23</f>
        <v>5</v>
      </c>
      <c r="E375">
        <v>50000</v>
      </c>
      <c r="F375">
        <v>10000</v>
      </c>
      <c r="G375">
        <v>10000</v>
      </c>
      <c r="H375" s="6">
        <v>0</v>
      </c>
      <c r="I375" s="6">
        <v>0</v>
      </c>
      <c r="J375" s="8" t="s">
        <v>540</v>
      </c>
      <c r="K375" s="5"/>
      <c r="L375" s="33">
        <f t="shared" si="5"/>
        <v>0.79999999999999982</v>
      </c>
    </row>
    <row r="376" spans="1:12">
      <c r="A376" s="3">
        <v>375</v>
      </c>
      <c r="B376" s="4" t="s">
        <v>486</v>
      </c>
      <c r="C376" s="10">
        <v>1</v>
      </c>
      <c r="D376" s="37">
        <f>BestiaryLevels!O$23</f>
        <v>5</v>
      </c>
      <c r="E376">
        <v>500000</v>
      </c>
      <c r="F376">
        <v>100000</v>
      </c>
      <c r="G376">
        <v>100000</v>
      </c>
      <c r="H376" s="6">
        <v>1</v>
      </c>
      <c r="I376" s="6">
        <v>1</v>
      </c>
      <c r="J376" s="8" t="s">
        <v>540</v>
      </c>
      <c r="K376" s="5"/>
      <c r="L376" s="33">
        <f t="shared" si="5"/>
        <v>0.79999999999999982</v>
      </c>
    </row>
    <row r="377" spans="1:12">
      <c r="A377" s="3">
        <v>376</v>
      </c>
      <c r="B377" s="4" t="s">
        <v>487</v>
      </c>
      <c r="C377" s="10">
        <v>1</v>
      </c>
      <c r="D377" s="37">
        <f>BestiaryLevels!P$23</f>
        <v>5</v>
      </c>
      <c r="E377">
        <v>500000</v>
      </c>
      <c r="F377">
        <v>100000</v>
      </c>
      <c r="G377">
        <v>100000</v>
      </c>
      <c r="H377" s="6">
        <v>1</v>
      </c>
      <c r="I377" s="6">
        <v>1</v>
      </c>
      <c r="J377" s="8" t="s">
        <v>540</v>
      </c>
      <c r="K377" s="5"/>
      <c r="L377" s="33">
        <f t="shared" si="5"/>
        <v>0.79999999999999982</v>
      </c>
    </row>
    <row r="378" spans="1:12">
      <c r="A378" s="3">
        <v>377</v>
      </c>
      <c r="B378" s="4" t="s">
        <v>488</v>
      </c>
      <c r="C378" s="10">
        <v>1</v>
      </c>
      <c r="D378" s="37">
        <f>BestiaryLevels!Q$23</f>
        <v>3</v>
      </c>
      <c r="E378">
        <v>2000000</v>
      </c>
      <c r="F378">
        <v>200000</v>
      </c>
      <c r="G378">
        <v>200000</v>
      </c>
      <c r="H378" s="6">
        <v>1</v>
      </c>
      <c r="I378" s="6">
        <v>1</v>
      </c>
      <c r="J378" s="8" t="s">
        <v>541</v>
      </c>
      <c r="K378" s="5"/>
      <c r="L378" s="33">
        <f t="shared" si="5"/>
        <v>0.43999999999999995</v>
      </c>
    </row>
    <row r="379" spans="1:12">
      <c r="A379" s="3">
        <v>378</v>
      </c>
      <c r="B379" s="4" t="s">
        <v>394</v>
      </c>
      <c r="C379" s="10">
        <v>1</v>
      </c>
      <c r="D379" s="37">
        <f>BestiaryLevels!R$23</f>
        <v>4</v>
      </c>
      <c r="E379">
        <v>50000</v>
      </c>
      <c r="F379">
        <v>10000</v>
      </c>
      <c r="G379">
        <v>10000</v>
      </c>
      <c r="H379" s="6">
        <v>0</v>
      </c>
      <c r="I379" s="6">
        <v>0</v>
      </c>
      <c r="J379" s="8" t="s">
        <v>541</v>
      </c>
      <c r="K379" s="5"/>
      <c r="L379" s="33">
        <f t="shared" si="5"/>
        <v>0.62000000000000011</v>
      </c>
    </row>
    <row r="380" spans="1:12">
      <c r="A380" s="3">
        <v>379</v>
      </c>
      <c r="B380" s="4" t="s">
        <v>417</v>
      </c>
      <c r="C380" s="10">
        <v>1</v>
      </c>
      <c r="D380" s="37">
        <f>BestiaryLevels!S$23</f>
        <v>4</v>
      </c>
      <c r="E380">
        <v>100000</v>
      </c>
      <c r="F380">
        <v>20000</v>
      </c>
      <c r="G380">
        <v>20000</v>
      </c>
      <c r="H380" s="6">
        <v>1</v>
      </c>
      <c r="I380" s="6">
        <v>0</v>
      </c>
      <c r="J380" s="8" t="s">
        <v>541</v>
      </c>
      <c r="K380" s="5"/>
      <c r="L380" s="33">
        <f t="shared" si="5"/>
        <v>0.62000000000000011</v>
      </c>
    </row>
    <row r="381" spans="1:12">
      <c r="A381" s="3">
        <v>380</v>
      </c>
      <c r="B381" s="4" t="s">
        <v>395</v>
      </c>
      <c r="C381" s="10">
        <v>1</v>
      </c>
      <c r="D381" s="37">
        <f>BestiaryLevels!T$23</f>
        <v>4</v>
      </c>
      <c r="E381">
        <v>50000</v>
      </c>
      <c r="F381">
        <v>10000</v>
      </c>
      <c r="G381">
        <v>10000</v>
      </c>
      <c r="H381" s="6">
        <v>0</v>
      </c>
      <c r="I381" s="6">
        <v>0</v>
      </c>
      <c r="J381" s="8" t="s">
        <v>541</v>
      </c>
      <c r="K381" s="5"/>
      <c r="L381" s="33">
        <f t="shared" si="5"/>
        <v>0.62000000000000011</v>
      </c>
    </row>
    <row r="382" spans="1:12">
      <c r="A382" s="3">
        <v>381</v>
      </c>
      <c r="B382" s="4" t="s">
        <v>418</v>
      </c>
      <c r="C382" s="10">
        <v>1</v>
      </c>
      <c r="D382" s="37">
        <f>BestiaryLevels!U$23</f>
        <v>4</v>
      </c>
      <c r="E382">
        <v>100000</v>
      </c>
      <c r="F382">
        <v>20000</v>
      </c>
      <c r="G382">
        <v>20000</v>
      </c>
      <c r="H382" s="6">
        <v>1</v>
      </c>
      <c r="I382" s="6">
        <v>0</v>
      </c>
      <c r="J382" s="8" t="s">
        <v>541</v>
      </c>
      <c r="K382" s="5"/>
      <c r="L382" s="33">
        <f t="shared" si="5"/>
        <v>0.62000000000000011</v>
      </c>
    </row>
    <row r="383" spans="1:12">
      <c r="A383" s="3">
        <v>382</v>
      </c>
      <c r="B383" s="4" t="s">
        <v>396</v>
      </c>
      <c r="C383" s="10">
        <v>1</v>
      </c>
      <c r="D383" s="37">
        <f>BestiaryLevels!V$23</f>
        <v>4</v>
      </c>
      <c r="E383">
        <v>50000</v>
      </c>
      <c r="F383">
        <v>10000</v>
      </c>
      <c r="G383">
        <v>10000</v>
      </c>
      <c r="H383" s="6">
        <v>0</v>
      </c>
      <c r="I383" s="6">
        <v>0</v>
      </c>
      <c r="J383" s="8" t="s">
        <v>541</v>
      </c>
      <c r="K383" s="5"/>
      <c r="L383" s="33">
        <f t="shared" si="5"/>
        <v>0.62000000000000011</v>
      </c>
    </row>
    <row r="384" spans="1:12">
      <c r="A384" s="3">
        <v>383</v>
      </c>
      <c r="B384" s="4" t="s">
        <v>419</v>
      </c>
      <c r="C384" s="10">
        <v>1</v>
      </c>
      <c r="D384" s="37">
        <f>BestiaryLevels!W$23</f>
        <v>4</v>
      </c>
      <c r="E384">
        <v>100000</v>
      </c>
      <c r="F384">
        <v>20000</v>
      </c>
      <c r="G384">
        <v>20000</v>
      </c>
      <c r="H384" s="6">
        <v>1</v>
      </c>
      <c r="I384" s="6">
        <v>0</v>
      </c>
      <c r="J384" s="8" t="s">
        <v>541</v>
      </c>
      <c r="K384" s="5"/>
      <c r="L384" s="33">
        <f t="shared" si="5"/>
        <v>0.62000000000000011</v>
      </c>
    </row>
    <row r="385" spans="1:12">
      <c r="A385" s="3">
        <v>384</v>
      </c>
      <c r="B385" s="4" t="s">
        <v>397</v>
      </c>
      <c r="C385" s="10">
        <v>1</v>
      </c>
      <c r="D385" s="37">
        <f>BestiaryLevels!X$23</f>
        <v>4</v>
      </c>
      <c r="E385">
        <v>50000</v>
      </c>
      <c r="F385">
        <v>10000</v>
      </c>
      <c r="G385">
        <v>10000</v>
      </c>
      <c r="H385" s="6">
        <v>0</v>
      </c>
      <c r="I385" s="6">
        <v>0</v>
      </c>
      <c r="J385" s="8" t="s">
        <v>541</v>
      </c>
      <c r="K385" s="5"/>
      <c r="L385" s="33">
        <f t="shared" si="5"/>
        <v>0.62000000000000011</v>
      </c>
    </row>
    <row r="386" spans="1:12">
      <c r="A386" s="3">
        <v>385</v>
      </c>
      <c r="B386" s="4" t="s">
        <v>420</v>
      </c>
      <c r="C386" s="10">
        <v>1</v>
      </c>
      <c r="D386" s="37">
        <f>BestiaryLevels!A$24</f>
        <v>4</v>
      </c>
      <c r="E386">
        <v>100000</v>
      </c>
      <c r="F386">
        <v>20000</v>
      </c>
      <c r="G386">
        <v>20000</v>
      </c>
      <c r="H386" s="6">
        <v>1</v>
      </c>
      <c r="I386" s="6">
        <v>0</v>
      </c>
      <c r="J386" s="8" t="s">
        <v>541</v>
      </c>
      <c r="K386" s="5"/>
      <c r="L386" s="33">
        <f t="shared" si="5"/>
        <v>0.62000000000000011</v>
      </c>
    </row>
    <row r="387" spans="1:12">
      <c r="A387" s="3">
        <v>386</v>
      </c>
      <c r="B387" s="4" t="s">
        <v>388</v>
      </c>
      <c r="C387" s="10">
        <v>1</v>
      </c>
      <c r="D387" s="37">
        <f>BestiaryLevels!B$24</f>
        <v>4</v>
      </c>
      <c r="E387">
        <v>50000</v>
      </c>
      <c r="F387">
        <v>10000</v>
      </c>
      <c r="G387">
        <v>10000</v>
      </c>
      <c r="H387" s="6">
        <v>1</v>
      </c>
      <c r="I387" s="6">
        <v>0</v>
      </c>
      <c r="J387" s="8" t="s">
        <v>541</v>
      </c>
      <c r="K387" s="5"/>
      <c r="L387" s="33">
        <f t="shared" ref="L387:L450" si="6">(IF(D387=6,1.75,IF(D387=5,1.5,IF(D387=4,1.35,IF(D387=3,1.2,IF(D387=2,1.1,IF(D387=1,1.05,1))))))*(IF(C387=1,1.2,1)))-1</f>
        <v>0.62000000000000011</v>
      </c>
    </row>
    <row r="388" spans="1:12">
      <c r="A388" s="3">
        <v>387</v>
      </c>
      <c r="B388" s="4" t="s">
        <v>404</v>
      </c>
      <c r="C388" s="10">
        <v>1</v>
      </c>
      <c r="D388" s="37">
        <f>BestiaryLevels!C$24</f>
        <v>4</v>
      </c>
      <c r="E388">
        <v>75000</v>
      </c>
      <c r="F388">
        <v>15000</v>
      </c>
      <c r="G388">
        <v>150000</v>
      </c>
      <c r="H388" s="6">
        <v>1</v>
      </c>
      <c r="I388" s="6">
        <v>0</v>
      </c>
      <c r="J388" s="8" t="s">
        <v>541</v>
      </c>
      <c r="K388" s="5"/>
      <c r="L388" s="33">
        <f t="shared" si="6"/>
        <v>0.62000000000000011</v>
      </c>
    </row>
    <row r="389" spans="1:12">
      <c r="A389" s="3">
        <v>388</v>
      </c>
      <c r="B389" s="4" t="s">
        <v>430</v>
      </c>
      <c r="C389" s="10">
        <v>1</v>
      </c>
      <c r="D389" s="37">
        <f>BestiaryLevels!D$24</f>
        <v>3</v>
      </c>
      <c r="E389">
        <v>150000</v>
      </c>
      <c r="F389">
        <v>30000</v>
      </c>
      <c r="G389">
        <v>30000</v>
      </c>
      <c r="H389" s="6">
        <v>1</v>
      </c>
      <c r="I389" s="6">
        <v>0</v>
      </c>
      <c r="J389" s="8" t="s">
        <v>541</v>
      </c>
      <c r="K389" s="5"/>
      <c r="L389" s="33">
        <f t="shared" si="6"/>
        <v>0.43999999999999995</v>
      </c>
    </row>
    <row r="390" spans="1:12">
      <c r="A390" s="3">
        <v>389</v>
      </c>
      <c r="B390" s="4" t="s">
        <v>389</v>
      </c>
      <c r="C390" s="10">
        <v>1</v>
      </c>
      <c r="D390" s="37">
        <f>BestiaryLevels!E$24</f>
        <v>4</v>
      </c>
      <c r="E390">
        <v>50000</v>
      </c>
      <c r="F390">
        <v>10000</v>
      </c>
      <c r="G390">
        <v>10000</v>
      </c>
      <c r="H390" s="6">
        <v>1</v>
      </c>
      <c r="I390" s="6">
        <v>0</v>
      </c>
      <c r="J390" s="8" t="s">
        <v>541</v>
      </c>
      <c r="K390" s="5"/>
      <c r="L390" s="33">
        <f t="shared" si="6"/>
        <v>0.62000000000000011</v>
      </c>
    </row>
    <row r="391" spans="1:12">
      <c r="A391" s="3">
        <v>390</v>
      </c>
      <c r="B391" s="4" t="s">
        <v>405</v>
      </c>
      <c r="C391" s="10">
        <v>1</v>
      </c>
      <c r="D391" s="37">
        <f>BestiaryLevels!F$24</f>
        <v>4</v>
      </c>
      <c r="E391">
        <v>75000</v>
      </c>
      <c r="F391">
        <v>15000</v>
      </c>
      <c r="G391">
        <v>15000</v>
      </c>
      <c r="H391" s="6">
        <v>1</v>
      </c>
      <c r="I391" s="6">
        <v>0</v>
      </c>
      <c r="J391" s="8" t="s">
        <v>541</v>
      </c>
      <c r="K391" s="5"/>
      <c r="L391" s="33">
        <f t="shared" si="6"/>
        <v>0.62000000000000011</v>
      </c>
    </row>
    <row r="392" spans="1:12">
      <c r="A392" s="3">
        <v>391</v>
      </c>
      <c r="B392" s="4" t="s">
        <v>431</v>
      </c>
      <c r="C392" s="10">
        <v>1</v>
      </c>
      <c r="D392" s="37">
        <f>BestiaryLevels!G$24</f>
        <v>3</v>
      </c>
      <c r="E392">
        <v>150000</v>
      </c>
      <c r="F392">
        <v>30000</v>
      </c>
      <c r="G392">
        <v>30000</v>
      </c>
      <c r="H392" s="6">
        <v>1</v>
      </c>
      <c r="I392" s="6">
        <v>0</v>
      </c>
      <c r="J392" s="8" t="s">
        <v>541</v>
      </c>
      <c r="K392" s="5"/>
      <c r="L392" s="33">
        <f t="shared" si="6"/>
        <v>0.43999999999999995</v>
      </c>
    </row>
    <row r="393" spans="1:12">
      <c r="A393" s="3">
        <v>392</v>
      </c>
      <c r="B393" s="4" t="s">
        <v>421</v>
      </c>
      <c r="C393" s="10">
        <v>1</v>
      </c>
      <c r="D393" s="37">
        <f>BestiaryLevels!H$24</f>
        <v>4</v>
      </c>
      <c r="E393">
        <v>100000</v>
      </c>
      <c r="F393">
        <v>20000</v>
      </c>
      <c r="G393">
        <v>20000</v>
      </c>
      <c r="H393" s="6">
        <v>1</v>
      </c>
      <c r="I393" s="6">
        <v>0</v>
      </c>
      <c r="J393" s="8" t="s">
        <v>541</v>
      </c>
      <c r="K393" s="5"/>
      <c r="L393" s="33">
        <f t="shared" si="6"/>
        <v>0.62000000000000011</v>
      </c>
    </row>
    <row r="394" spans="1:12">
      <c r="A394" s="3">
        <v>393</v>
      </c>
      <c r="B394" s="4" t="s">
        <v>438</v>
      </c>
      <c r="C394" s="10">
        <v>1</v>
      </c>
      <c r="D394" s="37">
        <f>BestiaryLevels!I$24</f>
        <v>3</v>
      </c>
      <c r="E394">
        <v>300000</v>
      </c>
      <c r="F394">
        <v>60000</v>
      </c>
      <c r="G394">
        <v>60000</v>
      </c>
      <c r="H394" s="6">
        <v>1</v>
      </c>
      <c r="I394" s="6">
        <v>0</v>
      </c>
      <c r="J394" s="8" t="s">
        <v>541</v>
      </c>
      <c r="K394" s="5"/>
      <c r="L394" s="33">
        <f t="shared" si="6"/>
        <v>0.43999999999999995</v>
      </c>
    </row>
    <row r="395" spans="1:12">
      <c r="A395" s="3">
        <v>394</v>
      </c>
      <c r="B395" s="4" t="s">
        <v>406</v>
      </c>
      <c r="C395" s="10">
        <v>1</v>
      </c>
      <c r="D395" s="37">
        <f>BestiaryLevels!J$24</f>
        <v>4</v>
      </c>
      <c r="E395">
        <v>50000</v>
      </c>
      <c r="F395">
        <v>10000</v>
      </c>
      <c r="G395">
        <v>10000</v>
      </c>
      <c r="H395" s="6">
        <v>1</v>
      </c>
      <c r="I395" s="6">
        <v>0</v>
      </c>
      <c r="J395" s="8" t="s">
        <v>541</v>
      </c>
      <c r="K395" s="5"/>
      <c r="L395" s="33">
        <f t="shared" si="6"/>
        <v>0.62000000000000011</v>
      </c>
    </row>
    <row r="396" spans="1:12">
      <c r="A396" s="3">
        <v>395</v>
      </c>
      <c r="B396" s="4" t="s">
        <v>432</v>
      </c>
      <c r="C396" s="10">
        <v>1</v>
      </c>
      <c r="D396" s="37">
        <f>BestiaryLevels!K$24</f>
        <v>4</v>
      </c>
      <c r="E396">
        <v>100000</v>
      </c>
      <c r="F396">
        <v>20000</v>
      </c>
      <c r="G396">
        <v>20000</v>
      </c>
      <c r="H396" s="6">
        <v>1</v>
      </c>
      <c r="I396" s="6">
        <v>0</v>
      </c>
      <c r="J396" s="8" t="s">
        <v>541</v>
      </c>
      <c r="K396" s="5"/>
      <c r="L396" s="33">
        <f t="shared" si="6"/>
        <v>0.62000000000000011</v>
      </c>
    </row>
    <row r="397" spans="1:12">
      <c r="A397" s="3">
        <v>396</v>
      </c>
      <c r="B397" s="4" t="s">
        <v>422</v>
      </c>
      <c r="C397" s="10">
        <v>1</v>
      </c>
      <c r="D397" s="37">
        <f>BestiaryLevels!L$24</f>
        <v>3</v>
      </c>
      <c r="E397">
        <v>300000</v>
      </c>
      <c r="F397">
        <v>60000</v>
      </c>
      <c r="G397">
        <v>60000</v>
      </c>
      <c r="H397" s="6">
        <v>1</v>
      </c>
      <c r="I397" s="6">
        <v>0</v>
      </c>
      <c r="J397" s="8" t="s">
        <v>541</v>
      </c>
      <c r="K397" s="5"/>
      <c r="L397" s="33">
        <f t="shared" si="6"/>
        <v>0.43999999999999995</v>
      </c>
    </row>
    <row r="398" spans="1:12">
      <c r="A398" s="3">
        <v>397</v>
      </c>
      <c r="B398" s="4" t="s">
        <v>407</v>
      </c>
      <c r="C398" s="10">
        <v>1</v>
      </c>
      <c r="D398" s="37">
        <f>BestiaryLevels!M$24</f>
        <v>4</v>
      </c>
      <c r="E398">
        <v>75000</v>
      </c>
      <c r="F398">
        <v>15000</v>
      </c>
      <c r="G398">
        <v>15000</v>
      </c>
      <c r="H398" s="6">
        <v>1</v>
      </c>
      <c r="I398" s="6">
        <v>0</v>
      </c>
      <c r="J398" s="8" t="s">
        <v>541</v>
      </c>
      <c r="K398" s="5"/>
      <c r="L398" s="33">
        <f t="shared" si="6"/>
        <v>0.62000000000000011</v>
      </c>
    </row>
    <row r="399" spans="1:12">
      <c r="A399" s="3">
        <v>398</v>
      </c>
      <c r="B399" s="4" t="s">
        <v>408</v>
      </c>
      <c r="C399" s="10">
        <v>1</v>
      </c>
      <c r="D399" s="37">
        <f>BestiaryLevels!N$24</f>
        <v>4</v>
      </c>
      <c r="E399">
        <v>75000</v>
      </c>
      <c r="F399">
        <v>15000</v>
      </c>
      <c r="G399">
        <v>15000</v>
      </c>
      <c r="H399" s="6">
        <v>1</v>
      </c>
      <c r="I399" s="6">
        <v>0</v>
      </c>
      <c r="J399" s="8" t="s">
        <v>541</v>
      </c>
      <c r="K399" s="5"/>
      <c r="L399" s="33">
        <f t="shared" si="6"/>
        <v>0.62000000000000011</v>
      </c>
    </row>
    <row r="400" spans="1:12">
      <c r="A400" s="3">
        <v>399</v>
      </c>
      <c r="B400" s="4" t="s">
        <v>433</v>
      </c>
      <c r="C400" s="10">
        <v>1</v>
      </c>
      <c r="D400" s="37">
        <f>BestiaryLevels!O$24</f>
        <v>3</v>
      </c>
      <c r="E400">
        <v>300000</v>
      </c>
      <c r="F400">
        <v>60000</v>
      </c>
      <c r="G400">
        <v>60000</v>
      </c>
      <c r="H400" s="6">
        <v>1</v>
      </c>
      <c r="I400" s="6">
        <v>0</v>
      </c>
      <c r="J400" s="8" t="s">
        <v>541</v>
      </c>
      <c r="K400" s="5"/>
      <c r="L400" s="33">
        <f t="shared" si="6"/>
        <v>0.43999999999999995</v>
      </c>
    </row>
    <row r="401" spans="1:12">
      <c r="A401" s="3">
        <v>400</v>
      </c>
      <c r="B401" s="4" t="s">
        <v>409</v>
      </c>
      <c r="C401" s="10">
        <v>1</v>
      </c>
      <c r="D401" s="37">
        <f>BestiaryLevels!P$24</f>
        <v>3</v>
      </c>
      <c r="E401">
        <v>50000</v>
      </c>
      <c r="F401">
        <v>10000</v>
      </c>
      <c r="G401">
        <v>10000</v>
      </c>
      <c r="H401" s="6">
        <v>0</v>
      </c>
      <c r="I401" s="6">
        <v>0</v>
      </c>
      <c r="J401" s="8" t="s">
        <v>541</v>
      </c>
      <c r="K401" s="5"/>
      <c r="L401" s="33">
        <f t="shared" si="6"/>
        <v>0.43999999999999995</v>
      </c>
    </row>
    <row r="402" spans="1:12">
      <c r="A402" s="3">
        <v>401</v>
      </c>
      <c r="B402" s="4" t="s">
        <v>434</v>
      </c>
      <c r="C402" s="10">
        <v>1</v>
      </c>
      <c r="D402" s="37">
        <f>BestiaryLevels!Q$24</f>
        <v>3</v>
      </c>
      <c r="E402">
        <v>100000</v>
      </c>
      <c r="F402">
        <v>20000</v>
      </c>
      <c r="G402">
        <v>20000</v>
      </c>
      <c r="H402" s="6">
        <v>0</v>
      </c>
      <c r="I402" s="6">
        <v>0</v>
      </c>
      <c r="J402" s="8" t="s">
        <v>541</v>
      </c>
      <c r="K402" s="5"/>
      <c r="L402" s="33">
        <f t="shared" si="6"/>
        <v>0.43999999999999995</v>
      </c>
    </row>
    <row r="403" spans="1:12">
      <c r="A403" s="3">
        <v>402</v>
      </c>
      <c r="B403" s="4" t="s">
        <v>453</v>
      </c>
      <c r="C403" s="10">
        <v>1</v>
      </c>
      <c r="D403" s="37">
        <f>BestiaryLevels!R$24</f>
        <v>3</v>
      </c>
      <c r="E403">
        <v>150000</v>
      </c>
      <c r="F403">
        <v>30000</v>
      </c>
      <c r="G403">
        <v>30000</v>
      </c>
      <c r="H403" s="6">
        <v>1</v>
      </c>
      <c r="I403" s="6">
        <v>0</v>
      </c>
      <c r="J403" s="8" t="s">
        <v>541</v>
      </c>
      <c r="K403" s="5"/>
      <c r="L403" s="33">
        <f t="shared" si="6"/>
        <v>0.43999999999999995</v>
      </c>
    </row>
    <row r="404" spans="1:12">
      <c r="A404" s="3">
        <v>403</v>
      </c>
      <c r="B404" s="4" t="s">
        <v>460</v>
      </c>
      <c r="C404" s="10">
        <v>1</v>
      </c>
      <c r="D404" s="37">
        <f>BestiaryLevels!S$24</f>
        <v>3</v>
      </c>
      <c r="E404">
        <v>300000</v>
      </c>
      <c r="F404">
        <v>600000</v>
      </c>
      <c r="G404">
        <v>60000</v>
      </c>
      <c r="H404" s="6">
        <v>1</v>
      </c>
      <c r="I404" s="6">
        <v>0</v>
      </c>
      <c r="J404" s="8" t="s">
        <v>541</v>
      </c>
      <c r="K404" s="5"/>
      <c r="L404" s="33">
        <f t="shared" si="6"/>
        <v>0.43999999999999995</v>
      </c>
    </row>
    <row r="405" spans="1:12">
      <c r="A405" s="3">
        <v>404</v>
      </c>
      <c r="B405" s="4" t="s">
        <v>423</v>
      </c>
      <c r="C405" s="10">
        <v>1</v>
      </c>
      <c r="D405" s="37">
        <f>BestiaryLevels!T$24</f>
        <v>4</v>
      </c>
      <c r="E405">
        <v>75000</v>
      </c>
      <c r="F405">
        <v>15000</v>
      </c>
      <c r="G405">
        <v>15000</v>
      </c>
      <c r="H405" s="6">
        <v>1</v>
      </c>
      <c r="I405" s="6">
        <v>0</v>
      </c>
      <c r="J405" s="8" t="s">
        <v>541</v>
      </c>
      <c r="K405" s="5"/>
      <c r="L405" s="33">
        <f t="shared" si="6"/>
        <v>0.62000000000000011</v>
      </c>
    </row>
    <row r="406" spans="1:12">
      <c r="A406" s="3">
        <v>405</v>
      </c>
      <c r="B406" s="4" t="s">
        <v>439</v>
      </c>
      <c r="C406" s="10">
        <v>1</v>
      </c>
      <c r="D406" s="37">
        <f>BestiaryLevels!U$24</f>
        <v>4</v>
      </c>
      <c r="E406">
        <v>125000</v>
      </c>
      <c r="F406">
        <v>25000</v>
      </c>
      <c r="G406">
        <v>25000</v>
      </c>
      <c r="H406" s="6">
        <v>1</v>
      </c>
      <c r="I406" s="6">
        <v>0</v>
      </c>
      <c r="J406" s="8" t="s">
        <v>541</v>
      </c>
      <c r="K406" s="5"/>
      <c r="L406" s="33">
        <f t="shared" si="6"/>
        <v>0.62000000000000011</v>
      </c>
    </row>
    <row r="407" spans="1:12">
      <c r="A407" s="3">
        <v>406</v>
      </c>
      <c r="B407" s="4" t="s">
        <v>424</v>
      </c>
      <c r="C407" s="10">
        <v>1</v>
      </c>
      <c r="D407" s="37">
        <f>BestiaryLevels!V$24</f>
        <v>4</v>
      </c>
      <c r="E407">
        <v>75000</v>
      </c>
      <c r="F407">
        <v>15000</v>
      </c>
      <c r="G407">
        <v>15000</v>
      </c>
      <c r="H407" s="6">
        <v>1</v>
      </c>
      <c r="I407" s="6">
        <v>0</v>
      </c>
      <c r="J407" s="8" t="s">
        <v>541</v>
      </c>
      <c r="K407" s="5"/>
      <c r="L407" s="33">
        <f t="shared" si="6"/>
        <v>0.62000000000000011</v>
      </c>
    </row>
    <row r="408" spans="1:12">
      <c r="A408" s="3">
        <v>407</v>
      </c>
      <c r="B408" s="4" t="s">
        <v>440</v>
      </c>
      <c r="C408" s="10">
        <v>1</v>
      </c>
      <c r="D408" s="37">
        <f>BestiaryLevels!W$24</f>
        <v>4</v>
      </c>
      <c r="E408">
        <v>125000</v>
      </c>
      <c r="F408">
        <v>25000</v>
      </c>
      <c r="G408">
        <v>25000</v>
      </c>
      <c r="H408" s="6">
        <v>1</v>
      </c>
      <c r="I408" s="6">
        <v>0</v>
      </c>
      <c r="J408" s="8" t="s">
        <v>541</v>
      </c>
      <c r="K408" s="5"/>
      <c r="L408" s="33">
        <f t="shared" si="6"/>
        <v>0.62000000000000011</v>
      </c>
    </row>
    <row r="409" spans="1:12">
      <c r="A409" s="3">
        <v>408</v>
      </c>
      <c r="B409" s="4" t="s">
        <v>425</v>
      </c>
      <c r="C409" s="10">
        <v>1</v>
      </c>
      <c r="D409" s="37">
        <f>BestiaryLevels!X$24</f>
        <v>4</v>
      </c>
      <c r="E409">
        <v>75000</v>
      </c>
      <c r="F409">
        <v>15000</v>
      </c>
      <c r="G409">
        <v>15000</v>
      </c>
      <c r="H409" s="6">
        <v>1</v>
      </c>
      <c r="I409" s="6">
        <v>0</v>
      </c>
      <c r="J409" s="8" t="s">
        <v>541</v>
      </c>
      <c r="K409" s="5"/>
      <c r="L409" s="33">
        <f t="shared" si="6"/>
        <v>0.62000000000000011</v>
      </c>
    </row>
    <row r="410" spans="1:12">
      <c r="A410" s="3">
        <v>409</v>
      </c>
      <c r="B410" s="4" t="s">
        <v>441</v>
      </c>
      <c r="C410" s="10">
        <v>1</v>
      </c>
      <c r="D410" s="37">
        <f>BestiaryLevels!A$25</f>
        <v>4</v>
      </c>
      <c r="E410">
        <v>125000</v>
      </c>
      <c r="F410">
        <v>25000</v>
      </c>
      <c r="G410">
        <v>25000</v>
      </c>
      <c r="H410" s="6">
        <v>1</v>
      </c>
      <c r="I410" s="6">
        <v>0</v>
      </c>
      <c r="J410" s="8" t="s">
        <v>541</v>
      </c>
      <c r="K410" s="5"/>
      <c r="L410" s="33">
        <f t="shared" si="6"/>
        <v>0.62000000000000011</v>
      </c>
    </row>
    <row r="411" spans="1:12">
      <c r="A411" s="3">
        <v>410</v>
      </c>
      <c r="B411" s="4" t="s">
        <v>410</v>
      </c>
      <c r="C411" s="10">
        <v>1</v>
      </c>
      <c r="D411" s="37">
        <f>BestiaryLevels!B$25</f>
        <v>3</v>
      </c>
      <c r="E411">
        <v>75000</v>
      </c>
      <c r="F411">
        <v>15000</v>
      </c>
      <c r="G411">
        <v>15000</v>
      </c>
      <c r="H411" s="6">
        <v>1</v>
      </c>
      <c r="I411" s="6">
        <v>0</v>
      </c>
      <c r="J411" s="8" t="s">
        <v>541</v>
      </c>
      <c r="K411" s="5"/>
      <c r="L411" s="33">
        <f t="shared" si="6"/>
        <v>0.43999999999999995</v>
      </c>
    </row>
    <row r="412" spans="1:12">
      <c r="A412" s="3">
        <v>411</v>
      </c>
      <c r="B412" s="4" t="s">
        <v>435</v>
      </c>
      <c r="C412" s="10">
        <v>1</v>
      </c>
      <c r="D412" s="37">
        <f>BestiaryLevels!C$25</f>
        <v>3</v>
      </c>
      <c r="E412">
        <v>125000</v>
      </c>
      <c r="F412">
        <v>25000</v>
      </c>
      <c r="G412">
        <v>25000</v>
      </c>
      <c r="H412" s="6">
        <v>1</v>
      </c>
      <c r="I412" s="6">
        <v>0</v>
      </c>
      <c r="J412" s="8" t="s">
        <v>541</v>
      </c>
      <c r="K412" s="5"/>
      <c r="L412" s="33">
        <f t="shared" si="6"/>
        <v>0.43999999999999995</v>
      </c>
    </row>
    <row r="413" spans="1:12">
      <c r="A413" s="3">
        <v>412</v>
      </c>
      <c r="B413" s="4" t="s">
        <v>454</v>
      </c>
      <c r="C413" s="10">
        <v>1</v>
      </c>
      <c r="D413" s="37">
        <f>BestiaryLevels!D$25</f>
        <v>3</v>
      </c>
      <c r="E413">
        <v>400000</v>
      </c>
      <c r="F413">
        <v>80000</v>
      </c>
      <c r="G413">
        <v>80000</v>
      </c>
      <c r="H413" s="6">
        <v>1</v>
      </c>
      <c r="I413" s="6">
        <v>0</v>
      </c>
      <c r="J413" s="8" t="s">
        <v>541</v>
      </c>
      <c r="K413" s="5"/>
      <c r="L413" s="33">
        <f t="shared" si="6"/>
        <v>0.43999999999999995</v>
      </c>
    </row>
    <row r="414" spans="1:12">
      <c r="A414" s="3">
        <v>413</v>
      </c>
      <c r="B414" s="4" t="s">
        <v>411</v>
      </c>
      <c r="C414" s="10">
        <v>1</v>
      </c>
      <c r="D414" s="37">
        <f>BestiaryLevels!E$25</f>
        <v>3</v>
      </c>
      <c r="E414">
        <v>75000</v>
      </c>
      <c r="F414">
        <v>15000</v>
      </c>
      <c r="G414">
        <v>15000</v>
      </c>
      <c r="H414" s="6">
        <v>0</v>
      </c>
      <c r="I414" s="6">
        <v>0</v>
      </c>
      <c r="J414" s="8" t="s">
        <v>541</v>
      </c>
      <c r="K414" s="5"/>
      <c r="L414" s="33">
        <f t="shared" si="6"/>
        <v>0.43999999999999995</v>
      </c>
    </row>
    <row r="415" spans="1:12">
      <c r="A415" s="3">
        <v>414</v>
      </c>
      <c r="B415" s="4" t="s">
        <v>436</v>
      </c>
      <c r="C415" s="10">
        <v>1</v>
      </c>
      <c r="D415" s="37">
        <f>BestiaryLevels!F$25</f>
        <v>3</v>
      </c>
      <c r="E415">
        <v>125000</v>
      </c>
      <c r="F415">
        <v>25000</v>
      </c>
      <c r="G415">
        <v>25000</v>
      </c>
      <c r="H415" s="6">
        <v>0</v>
      </c>
      <c r="I415" s="6">
        <v>0</v>
      </c>
      <c r="J415" s="8" t="s">
        <v>541</v>
      </c>
      <c r="K415" s="5"/>
      <c r="L415" s="33">
        <f t="shared" si="6"/>
        <v>0.43999999999999995</v>
      </c>
    </row>
    <row r="416" spans="1:12">
      <c r="A416" s="3">
        <v>415</v>
      </c>
      <c r="B416" s="4" t="s">
        <v>455</v>
      </c>
      <c r="C416" s="10">
        <v>1</v>
      </c>
      <c r="D416" s="37">
        <f>BestiaryLevels!G$25</f>
        <v>3</v>
      </c>
      <c r="E416">
        <v>400000</v>
      </c>
      <c r="F416">
        <v>80000</v>
      </c>
      <c r="G416">
        <v>80000</v>
      </c>
      <c r="H416" s="6">
        <v>1</v>
      </c>
      <c r="I416" s="6">
        <v>0</v>
      </c>
      <c r="J416" s="8" t="s">
        <v>541</v>
      </c>
      <c r="K416" s="5"/>
      <c r="L416" s="33">
        <f t="shared" si="6"/>
        <v>0.43999999999999995</v>
      </c>
    </row>
    <row r="417" spans="1:12">
      <c r="A417" s="3">
        <v>416</v>
      </c>
      <c r="B417" s="4" t="s">
        <v>442</v>
      </c>
      <c r="C417" s="10">
        <v>1</v>
      </c>
      <c r="D417" s="37">
        <f>BestiaryLevels!H$25</f>
        <v>3</v>
      </c>
      <c r="E417">
        <v>800000</v>
      </c>
      <c r="F417">
        <v>160000</v>
      </c>
      <c r="G417">
        <v>160000</v>
      </c>
      <c r="H417" s="6">
        <v>0</v>
      </c>
      <c r="I417" s="6">
        <v>1</v>
      </c>
      <c r="J417" s="8" t="s">
        <v>541</v>
      </c>
      <c r="K417" s="5"/>
      <c r="L417" s="33">
        <f t="shared" si="6"/>
        <v>0.43999999999999995</v>
      </c>
    </row>
    <row r="418" spans="1:12">
      <c r="A418" s="3">
        <v>417</v>
      </c>
      <c r="B418" s="4" t="s">
        <v>461</v>
      </c>
      <c r="C418" s="10">
        <v>1</v>
      </c>
      <c r="D418" s="37">
        <f>BestiaryLevels!I$25</f>
        <v>3</v>
      </c>
      <c r="E418">
        <v>1200000</v>
      </c>
      <c r="F418">
        <v>240000</v>
      </c>
      <c r="G418">
        <v>240000</v>
      </c>
      <c r="H418" s="6">
        <v>1</v>
      </c>
      <c r="I418" s="6">
        <v>1</v>
      </c>
      <c r="J418" s="8" t="s">
        <v>541</v>
      </c>
      <c r="K418" s="5"/>
      <c r="L418" s="33">
        <f t="shared" si="6"/>
        <v>0.43999999999999995</v>
      </c>
    </row>
    <row r="419" spans="1:12">
      <c r="A419" s="3">
        <v>418</v>
      </c>
      <c r="B419" s="4" t="s">
        <v>456</v>
      </c>
      <c r="C419" s="10">
        <v>1</v>
      </c>
      <c r="D419" s="37">
        <f>BestiaryLevels!J$25</f>
        <v>3</v>
      </c>
      <c r="E419">
        <v>350000</v>
      </c>
      <c r="F419">
        <v>70000</v>
      </c>
      <c r="G419">
        <v>70000</v>
      </c>
      <c r="H419" s="6">
        <v>0</v>
      </c>
      <c r="I419" s="6">
        <v>1</v>
      </c>
      <c r="J419" s="8" t="s">
        <v>541</v>
      </c>
      <c r="K419" s="5"/>
      <c r="L419" s="33">
        <f t="shared" si="6"/>
        <v>0.43999999999999995</v>
      </c>
    </row>
    <row r="420" spans="1:12">
      <c r="A420" s="3">
        <v>419</v>
      </c>
      <c r="B420" s="4" t="s">
        <v>462</v>
      </c>
      <c r="C420" s="10">
        <v>1</v>
      </c>
      <c r="D420" s="37">
        <f>BestiaryLevels!K$25</f>
        <v>3</v>
      </c>
      <c r="E420">
        <v>450000</v>
      </c>
      <c r="F420">
        <v>90000</v>
      </c>
      <c r="G420">
        <v>90000</v>
      </c>
      <c r="H420" s="6">
        <v>0</v>
      </c>
      <c r="I420" s="6">
        <v>1</v>
      </c>
      <c r="J420" s="8" t="s">
        <v>541</v>
      </c>
      <c r="K420" s="5"/>
      <c r="L420" s="33">
        <f t="shared" si="6"/>
        <v>0.43999999999999995</v>
      </c>
    </row>
    <row r="421" spans="1:12">
      <c r="A421" s="3">
        <v>420</v>
      </c>
      <c r="B421" s="4" t="s">
        <v>467</v>
      </c>
      <c r="C421" s="10">
        <v>1</v>
      </c>
      <c r="D421" s="37">
        <f>BestiaryLevels!L$25</f>
        <v>3</v>
      </c>
      <c r="E421">
        <v>550000</v>
      </c>
      <c r="F421">
        <v>110000</v>
      </c>
      <c r="G421">
        <v>110000</v>
      </c>
      <c r="H421" s="6">
        <v>0</v>
      </c>
      <c r="I421" s="6">
        <v>1</v>
      </c>
      <c r="J421" s="8" t="s">
        <v>541</v>
      </c>
      <c r="K421" s="5"/>
      <c r="L421" s="33">
        <f t="shared" si="6"/>
        <v>0.43999999999999995</v>
      </c>
    </row>
    <row r="422" spans="1:12">
      <c r="A422" s="3">
        <v>421</v>
      </c>
      <c r="B422" s="4" t="s">
        <v>470</v>
      </c>
      <c r="C422" s="10">
        <v>1</v>
      </c>
      <c r="D422" s="37">
        <f>BestiaryLevels!M$25</f>
        <v>3</v>
      </c>
      <c r="E422">
        <v>650000</v>
      </c>
      <c r="F422">
        <v>130000</v>
      </c>
      <c r="G422">
        <v>130000</v>
      </c>
      <c r="H422" s="6">
        <v>1</v>
      </c>
      <c r="I422" s="6">
        <v>1</v>
      </c>
      <c r="J422" s="8" t="s">
        <v>541</v>
      </c>
      <c r="K422" s="5"/>
      <c r="L422" s="33">
        <f t="shared" si="6"/>
        <v>0.43999999999999995</v>
      </c>
    </row>
    <row r="423" spans="1:12">
      <c r="A423" s="3">
        <v>422</v>
      </c>
      <c r="B423" s="4" t="s">
        <v>463</v>
      </c>
      <c r="C423" s="10">
        <v>1</v>
      </c>
      <c r="D423" s="37">
        <f>BestiaryLevels!N$25</f>
        <v>3</v>
      </c>
      <c r="E423">
        <v>500000</v>
      </c>
      <c r="F423">
        <v>100000</v>
      </c>
      <c r="G423">
        <v>100000</v>
      </c>
      <c r="H423" s="6">
        <v>0</v>
      </c>
      <c r="I423" s="6">
        <v>1</v>
      </c>
      <c r="J423" s="8" t="s">
        <v>541</v>
      </c>
      <c r="K423" s="5"/>
      <c r="L423" s="33">
        <f t="shared" si="6"/>
        <v>0.43999999999999995</v>
      </c>
    </row>
    <row r="424" spans="1:12">
      <c r="A424" s="3">
        <v>423</v>
      </c>
      <c r="B424" s="4" t="s">
        <v>463</v>
      </c>
      <c r="C424" s="10">
        <v>1</v>
      </c>
      <c r="D424" s="37">
        <f>BestiaryLevels!O$25</f>
        <v>3</v>
      </c>
      <c r="E424">
        <v>750000</v>
      </c>
      <c r="F424">
        <v>150000</v>
      </c>
      <c r="G424">
        <v>150000</v>
      </c>
      <c r="H424" s="6">
        <v>0</v>
      </c>
      <c r="I424" s="6">
        <v>1</v>
      </c>
      <c r="J424" s="8" t="s">
        <v>541</v>
      </c>
      <c r="K424" s="5"/>
      <c r="L424" s="33">
        <f t="shared" si="6"/>
        <v>0.43999999999999995</v>
      </c>
    </row>
    <row r="425" spans="1:12">
      <c r="A425" s="3">
        <v>424</v>
      </c>
      <c r="B425" s="4" t="s">
        <v>463</v>
      </c>
      <c r="C425" s="10">
        <v>1</v>
      </c>
      <c r="D425" s="37">
        <f>BestiaryLevels!P$25</f>
        <v>3</v>
      </c>
      <c r="E425">
        <v>1250000</v>
      </c>
      <c r="F425">
        <v>250000</v>
      </c>
      <c r="G425">
        <v>250000</v>
      </c>
      <c r="H425" s="6">
        <v>1</v>
      </c>
      <c r="I425" s="6">
        <v>1</v>
      </c>
      <c r="J425" s="8" t="s">
        <v>541</v>
      </c>
      <c r="K425" s="5"/>
      <c r="L425" s="33">
        <f t="shared" si="6"/>
        <v>0.43999999999999995</v>
      </c>
    </row>
    <row r="426" spans="1:12">
      <c r="A426" s="3">
        <v>425</v>
      </c>
      <c r="B426" s="4" t="s">
        <v>443</v>
      </c>
      <c r="C426" s="10">
        <v>1</v>
      </c>
      <c r="D426" s="37">
        <f>BestiaryLevels!Q$25</f>
        <v>3</v>
      </c>
      <c r="E426">
        <v>200000</v>
      </c>
      <c r="F426">
        <v>40000</v>
      </c>
      <c r="G426">
        <v>40000</v>
      </c>
      <c r="H426" s="6">
        <v>0</v>
      </c>
      <c r="I426" s="6">
        <v>1</v>
      </c>
      <c r="J426" s="8" t="s">
        <v>541</v>
      </c>
      <c r="K426" s="5"/>
      <c r="L426" s="33">
        <f t="shared" si="6"/>
        <v>0.43999999999999995</v>
      </c>
    </row>
    <row r="427" spans="1:12">
      <c r="A427" s="3">
        <v>426</v>
      </c>
      <c r="B427" s="4" t="s">
        <v>457</v>
      </c>
      <c r="C427" s="10">
        <v>1</v>
      </c>
      <c r="D427" s="37">
        <f>BestiaryLevels!R$25</f>
        <v>3</v>
      </c>
      <c r="E427">
        <v>300000</v>
      </c>
      <c r="F427">
        <v>60000</v>
      </c>
      <c r="G427">
        <v>60000</v>
      </c>
      <c r="H427" s="6">
        <v>0</v>
      </c>
      <c r="I427" s="6">
        <v>1</v>
      </c>
      <c r="J427" s="8" t="s">
        <v>541</v>
      </c>
      <c r="K427" s="5"/>
      <c r="L427" s="33">
        <f t="shared" si="6"/>
        <v>0.43999999999999995</v>
      </c>
    </row>
    <row r="428" spans="1:12">
      <c r="A428" s="3">
        <v>427</v>
      </c>
      <c r="B428" s="4" t="s">
        <v>464</v>
      </c>
      <c r="C428" s="10">
        <v>1</v>
      </c>
      <c r="D428" s="37">
        <f>BestiaryLevels!S$25</f>
        <v>3</v>
      </c>
      <c r="E428">
        <v>400000</v>
      </c>
      <c r="F428">
        <v>80000</v>
      </c>
      <c r="G428">
        <v>80000</v>
      </c>
      <c r="H428" s="6">
        <v>0</v>
      </c>
      <c r="I428" s="6">
        <v>1</v>
      </c>
      <c r="J428" s="8" t="s">
        <v>541</v>
      </c>
      <c r="K428" s="5"/>
      <c r="L428" s="33">
        <f t="shared" si="6"/>
        <v>0.43999999999999995</v>
      </c>
    </row>
    <row r="429" spans="1:12">
      <c r="A429" s="3">
        <v>428</v>
      </c>
      <c r="B429" s="4" t="s">
        <v>468</v>
      </c>
      <c r="C429" s="10">
        <v>1</v>
      </c>
      <c r="D429" s="37">
        <f>BestiaryLevels!T$25</f>
        <v>3</v>
      </c>
      <c r="E429">
        <v>500000</v>
      </c>
      <c r="F429">
        <v>100000</v>
      </c>
      <c r="G429">
        <v>100000</v>
      </c>
      <c r="H429" s="6">
        <v>0</v>
      </c>
      <c r="I429" s="6">
        <v>1</v>
      </c>
      <c r="J429" s="8" t="s">
        <v>541</v>
      </c>
      <c r="K429" s="5"/>
      <c r="L429" s="33">
        <f t="shared" si="6"/>
        <v>0.43999999999999995</v>
      </c>
    </row>
    <row r="430" spans="1:12">
      <c r="A430" s="3">
        <v>429</v>
      </c>
      <c r="B430" s="4" t="s">
        <v>471</v>
      </c>
      <c r="C430" s="10">
        <v>1</v>
      </c>
      <c r="D430" s="37">
        <f>BestiaryLevels!U$25</f>
        <v>3</v>
      </c>
      <c r="E430">
        <v>600000</v>
      </c>
      <c r="F430">
        <v>120000</v>
      </c>
      <c r="G430">
        <v>120000</v>
      </c>
      <c r="H430" s="6">
        <v>1</v>
      </c>
      <c r="I430" s="6">
        <v>1</v>
      </c>
      <c r="J430" s="8" t="s">
        <v>541</v>
      </c>
      <c r="K430" s="5"/>
      <c r="L430" s="33">
        <f t="shared" si="6"/>
        <v>0.43999999999999995</v>
      </c>
    </row>
    <row r="431" spans="1:12">
      <c r="A431" s="3">
        <v>430</v>
      </c>
      <c r="B431" s="4" t="s">
        <v>489</v>
      </c>
      <c r="C431" s="10">
        <v>1</v>
      </c>
      <c r="D431" s="37">
        <f>BestiaryLevels!V$25</f>
        <v>3</v>
      </c>
      <c r="E431">
        <v>2000000</v>
      </c>
      <c r="F431">
        <v>400000</v>
      </c>
      <c r="G431">
        <v>400000</v>
      </c>
      <c r="H431" s="6">
        <v>1</v>
      </c>
      <c r="I431" s="6">
        <v>1</v>
      </c>
      <c r="J431" s="8" t="s">
        <v>541</v>
      </c>
      <c r="K431" s="5"/>
      <c r="L431" s="33">
        <f t="shared" si="6"/>
        <v>0.43999999999999995</v>
      </c>
    </row>
    <row r="432" spans="1:12">
      <c r="A432" s="3">
        <v>431</v>
      </c>
      <c r="B432" s="4" t="s">
        <v>490</v>
      </c>
      <c r="C432" s="10">
        <v>1</v>
      </c>
      <c r="D432" s="37">
        <f>BestiaryLevels!W$25</f>
        <v>3</v>
      </c>
      <c r="E432">
        <v>3000000</v>
      </c>
      <c r="F432">
        <v>600000</v>
      </c>
      <c r="G432">
        <v>600000</v>
      </c>
      <c r="H432" s="6">
        <v>0</v>
      </c>
      <c r="I432" s="6">
        <v>1</v>
      </c>
      <c r="J432" s="8" t="s">
        <v>542</v>
      </c>
      <c r="K432" s="5"/>
      <c r="L432" s="33">
        <f t="shared" si="6"/>
        <v>0.43999999999999995</v>
      </c>
    </row>
    <row r="433" spans="1:12">
      <c r="A433" s="3">
        <v>432</v>
      </c>
      <c r="B433" s="4" t="s">
        <v>496</v>
      </c>
      <c r="C433" s="10">
        <v>1</v>
      </c>
      <c r="D433" s="37">
        <f>BestiaryLevels!X$25</f>
        <v>3</v>
      </c>
      <c r="E433">
        <v>5000000</v>
      </c>
      <c r="F433">
        <v>1000000</v>
      </c>
      <c r="G433">
        <v>1000000</v>
      </c>
      <c r="H433" s="6">
        <v>1</v>
      </c>
      <c r="I433" s="6">
        <v>1</v>
      </c>
      <c r="J433" s="8" t="s">
        <v>542</v>
      </c>
      <c r="K433" s="5"/>
      <c r="L433" s="33">
        <f t="shared" si="6"/>
        <v>0.43999999999999995</v>
      </c>
    </row>
    <row r="434" spans="1:12">
      <c r="A434" s="3">
        <v>433</v>
      </c>
      <c r="B434" s="4" t="s">
        <v>426</v>
      </c>
      <c r="C434" s="10">
        <v>1</v>
      </c>
      <c r="D434" s="37">
        <f>BestiaryLevels!A$26</f>
        <v>6</v>
      </c>
      <c r="E434">
        <v>20000</v>
      </c>
      <c r="F434">
        <v>20000</v>
      </c>
      <c r="G434">
        <v>20000</v>
      </c>
      <c r="H434" s="6">
        <v>0</v>
      </c>
      <c r="I434" s="6">
        <v>0</v>
      </c>
      <c r="J434" s="8" t="s">
        <v>543</v>
      </c>
      <c r="K434" s="5"/>
      <c r="L434" s="33">
        <f t="shared" si="6"/>
        <v>1.1000000000000001</v>
      </c>
    </row>
    <row r="435" spans="1:12">
      <c r="A435" s="3">
        <v>434</v>
      </c>
      <c r="B435" s="4" t="s">
        <v>427</v>
      </c>
      <c r="C435" s="10">
        <v>1</v>
      </c>
      <c r="D435" s="37">
        <f>BestiaryLevels!B$26</f>
        <v>6</v>
      </c>
      <c r="E435">
        <v>20000</v>
      </c>
      <c r="F435">
        <v>20000</v>
      </c>
      <c r="G435">
        <v>20000</v>
      </c>
      <c r="H435" s="6">
        <v>0</v>
      </c>
      <c r="I435" s="6">
        <v>0</v>
      </c>
      <c r="J435" s="8" t="s">
        <v>543</v>
      </c>
      <c r="K435" s="5"/>
      <c r="L435" s="33">
        <f t="shared" si="6"/>
        <v>1.1000000000000001</v>
      </c>
    </row>
    <row r="436" spans="1:12">
      <c r="A436" s="3">
        <v>435</v>
      </c>
      <c r="B436" s="4" t="s">
        <v>416</v>
      </c>
      <c r="C436" s="10">
        <v>1</v>
      </c>
      <c r="D436" s="37">
        <f>BestiaryLevels!C$26</f>
        <v>3</v>
      </c>
      <c r="E436">
        <v>1</v>
      </c>
      <c r="F436">
        <v>1</v>
      </c>
      <c r="G436">
        <v>1</v>
      </c>
      <c r="H436" s="6">
        <v>1</v>
      </c>
      <c r="I436" s="6">
        <v>1</v>
      </c>
      <c r="J436" s="8" t="s">
        <v>556</v>
      </c>
      <c r="K436" s="5"/>
      <c r="L436" s="33">
        <f t="shared" si="6"/>
        <v>0.43999999999999995</v>
      </c>
    </row>
    <row r="437" spans="1:12">
      <c r="A437" s="3">
        <v>436</v>
      </c>
      <c r="B437" s="4" t="s">
        <v>491</v>
      </c>
      <c r="C437" s="10">
        <v>1</v>
      </c>
      <c r="D437" s="37">
        <f>BestiaryLevels!D$26</f>
        <v>2</v>
      </c>
      <c r="E437">
        <v>2000000</v>
      </c>
      <c r="F437">
        <v>400000</v>
      </c>
      <c r="G437">
        <v>400000</v>
      </c>
      <c r="H437" s="6">
        <v>1</v>
      </c>
      <c r="I437" s="6">
        <v>1</v>
      </c>
      <c r="J437" s="8" t="s">
        <v>541</v>
      </c>
      <c r="K437" s="5"/>
      <c r="L437" s="33">
        <f t="shared" si="6"/>
        <v>0.32000000000000006</v>
      </c>
    </row>
    <row r="438" spans="1:12">
      <c r="A438" s="3">
        <v>437</v>
      </c>
      <c r="B438" s="4" t="s">
        <v>382</v>
      </c>
      <c r="C438" s="10">
        <v>1</v>
      </c>
      <c r="D438" s="37">
        <f>BestiaryLevels!E$26</f>
        <v>5</v>
      </c>
      <c r="E438">
        <v>25000</v>
      </c>
      <c r="F438">
        <v>15000</v>
      </c>
      <c r="G438">
        <v>25000</v>
      </c>
      <c r="H438" s="6">
        <v>1</v>
      </c>
      <c r="I438" s="6">
        <v>1</v>
      </c>
      <c r="J438" s="8" t="s">
        <v>382</v>
      </c>
      <c r="K438" s="5"/>
      <c r="L438" s="33">
        <f t="shared" si="6"/>
        <v>0.79999999999999982</v>
      </c>
    </row>
    <row r="439" spans="1:12">
      <c r="A439" s="3">
        <v>438</v>
      </c>
      <c r="B439" s="4" t="s">
        <v>398</v>
      </c>
      <c r="C439" s="10">
        <v>1</v>
      </c>
      <c r="D439" s="37">
        <f>BestiaryLevels!F$26</f>
        <v>5</v>
      </c>
      <c r="E439">
        <v>30000</v>
      </c>
      <c r="F439">
        <v>10000</v>
      </c>
      <c r="G439">
        <v>10000</v>
      </c>
      <c r="H439" s="6">
        <v>1</v>
      </c>
      <c r="I439" s="6">
        <v>0</v>
      </c>
      <c r="J439" s="8" t="s">
        <v>544</v>
      </c>
      <c r="K439" s="5"/>
      <c r="L439" s="33">
        <f t="shared" si="6"/>
        <v>0.79999999999999982</v>
      </c>
    </row>
    <row r="440" spans="1:12">
      <c r="A440" s="3">
        <v>439</v>
      </c>
      <c r="B440" s="4" t="s">
        <v>428</v>
      </c>
      <c r="C440" s="10">
        <v>1</v>
      </c>
      <c r="D440" s="37">
        <f>BestiaryLevels!G$26</f>
        <v>4</v>
      </c>
      <c r="E440">
        <v>1000000</v>
      </c>
      <c r="F440">
        <v>200000</v>
      </c>
      <c r="G440">
        <v>200000</v>
      </c>
      <c r="H440" s="6">
        <v>1</v>
      </c>
      <c r="I440" s="6">
        <v>1</v>
      </c>
      <c r="J440" s="8" t="s">
        <v>544</v>
      </c>
      <c r="K440" s="5"/>
      <c r="L440" s="33">
        <f t="shared" si="6"/>
        <v>0.62000000000000011</v>
      </c>
    </row>
    <row r="441" spans="1:12">
      <c r="A441" s="3">
        <v>440</v>
      </c>
      <c r="B441" s="4" t="s">
        <v>492</v>
      </c>
      <c r="C441" s="10">
        <v>1</v>
      </c>
      <c r="D441" s="37">
        <f>BestiaryLevels!H$26</f>
        <v>1</v>
      </c>
      <c r="E441">
        <v>20000000</v>
      </c>
      <c r="F441">
        <v>4000000</v>
      </c>
      <c r="G441">
        <v>7000000</v>
      </c>
      <c r="H441" s="6">
        <v>1</v>
      </c>
      <c r="I441" s="6">
        <v>1</v>
      </c>
      <c r="J441" s="8" t="s">
        <v>557</v>
      </c>
      <c r="K441" s="5"/>
      <c r="L441" s="33">
        <f t="shared" si="6"/>
        <v>0.26</v>
      </c>
    </row>
    <row r="442" spans="1:12">
      <c r="A442" s="3">
        <v>441</v>
      </c>
      <c r="B442" s="4" t="s">
        <v>129</v>
      </c>
      <c r="C442" s="10">
        <v>1</v>
      </c>
      <c r="D442" s="37">
        <f>BestiaryLevels!I$26</f>
        <v>3</v>
      </c>
      <c r="E442">
        <v>5000</v>
      </c>
      <c r="F442">
        <v>5000</v>
      </c>
      <c r="G442">
        <v>5000</v>
      </c>
      <c r="H442" s="6">
        <v>1</v>
      </c>
      <c r="I442" s="6">
        <v>1</v>
      </c>
      <c r="J442" s="8" t="s">
        <v>545</v>
      </c>
      <c r="K442" s="5"/>
      <c r="L442" s="33">
        <f t="shared" si="6"/>
        <v>0.43999999999999995</v>
      </c>
    </row>
    <row r="443" spans="1:12">
      <c r="A443" s="3">
        <v>442</v>
      </c>
      <c r="B443" s="4" t="s">
        <v>130</v>
      </c>
      <c r="C443" s="10">
        <v>1</v>
      </c>
      <c r="D443" s="37">
        <f>BestiaryLevels!J$26</f>
        <v>3</v>
      </c>
      <c r="E443">
        <v>5000</v>
      </c>
      <c r="F443">
        <v>5000</v>
      </c>
      <c r="G443">
        <v>5000</v>
      </c>
      <c r="H443" s="6">
        <v>1</v>
      </c>
      <c r="I443" s="6">
        <v>1</v>
      </c>
      <c r="J443" s="8" t="s">
        <v>545</v>
      </c>
      <c r="K443" s="5"/>
      <c r="L443" s="33">
        <f t="shared" si="6"/>
        <v>0.43999999999999995</v>
      </c>
    </row>
    <row r="444" spans="1:12">
      <c r="A444" s="3">
        <v>443</v>
      </c>
      <c r="B444" s="4" t="s">
        <v>444</v>
      </c>
      <c r="C444" s="10">
        <v>1</v>
      </c>
      <c r="D444" s="37">
        <f>BestiaryLevels!K$26</f>
        <v>2</v>
      </c>
      <c r="E444">
        <v>10000</v>
      </c>
      <c r="F444">
        <v>10000</v>
      </c>
      <c r="G444">
        <v>10000</v>
      </c>
      <c r="H444" s="6">
        <v>1</v>
      </c>
      <c r="I444" s="6">
        <v>1</v>
      </c>
      <c r="J444" s="8" t="s">
        <v>546</v>
      </c>
      <c r="K444" s="5"/>
      <c r="L444" s="33">
        <f t="shared" si="6"/>
        <v>0.32000000000000006</v>
      </c>
    </row>
    <row r="445" spans="1:12">
      <c r="A445" s="3">
        <v>444</v>
      </c>
      <c r="B445" s="4" t="s">
        <v>445</v>
      </c>
      <c r="C445" s="10">
        <v>1</v>
      </c>
      <c r="D445" s="37">
        <f>BestiaryLevels!L$26</f>
        <v>3</v>
      </c>
      <c r="E445">
        <v>10000</v>
      </c>
      <c r="F445">
        <v>10000</v>
      </c>
      <c r="G445">
        <v>10000</v>
      </c>
      <c r="H445" s="6">
        <v>1</v>
      </c>
      <c r="I445" s="6">
        <v>1</v>
      </c>
      <c r="J445" s="8" t="s">
        <v>546</v>
      </c>
      <c r="K445" s="5"/>
      <c r="L445" s="33">
        <f t="shared" si="6"/>
        <v>0.43999999999999995</v>
      </c>
    </row>
    <row r="446" spans="1:12">
      <c r="A446" s="3">
        <v>445</v>
      </c>
      <c r="B446" s="4" t="s">
        <v>446</v>
      </c>
      <c r="C446" s="10">
        <v>1</v>
      </c>
      <c r="D446" s="37">
        <f>BestiaryLevels!M$26</f>
        <v>3</v>
      </c>
      <c r="E446">
        <v>10000</v>
      </c>
      <c r="F446">
        <v>10000</v>
      </c>
      <c r="G446">
        <v>10000</v>
      </c>
      <c r="H446" s="6">
        <v>1</v>
      </c>
      <c r="I446" s="6">
        <v>1</v>
      </c>
      <c r="J446" s="8" t="s">
        <v>546</v>
      </c>
      <c r="K446" s="5"/>
      <c r="L446" s="33">
        <f t="shared" si="6"/>
        <v>0.43999999999999995</v>
      </c>
    </row>
    <row r="447" spans="1:12">
      <c r="A447" s="3">
        <v>446</v>
      </c>
      <c r="B447" s="4" t="s">
        <v>447</v>
      </c>
      <c r="C447" s="10">
        <v>1</v>
      </c>
      <c r="D447" s="37">
        <f>BestiaryLevels!N$26</f>
        <v>2</v>
      </c>
      <c r="E447">
        <v>10000</v>
      </c>
      <c r="F447">
        <v>10000</v>
      </c>
      <c r="G447">
        <v>10000</v>
      </c>
      <c r="H447" s="6">
        <v>1</v>
      </c>
      <c r="I447" s="6">
        <v>1</v>
      </c>
      <c r="J447" s="8" t="s">
        <v>546</v>
      </c>
      <c r="K447" s="5"/>
      <c r="L447" s="33">
        <f t="shared" si="6"/>
        <v>0.32000000000000006</v>
      </c>
    </row>
    <row r="448" spans="1:12">
      <c r="A448" s="3">
        <v>447</v>
      </c>
      <c r="B448" s="4" t="s">
        <v>448</v>
      </c>
      <c r="C448" s="10">
        <v>1</v>
      </c>
      <c r="D448" s="37">
        <f>BestiaryLevels!O$26</f>
        <v>3</v>
      </c>
      <c r="E448">
        <v>10000</v>
      </c>
      <c r="F448">
        <v>10000</v>
      </c>
      <c r="G448">
        <v>10000</v>
      </c>
      <c r="H448" s="6">
        <v>1</v>
      </c>
      <c r="I448" s="6">
        <v>1</v>
      </c>
      <c r="J448" s="8" t="s">
        <v>546</v>
      </c>
      <c r="K448" s="5"/>
      <c r="L448" s="33">
        <f t="shared" si="6"/>
        <v>0.43999999999999995</v>
      </c>
    </row>
    <row r="449" spans="1:12">
      <c r="A449" s="3">
        <v>448</v>
      </c>
      <c r="B449" s="4" t="s">
        <v>281</v>
      </c>
      <c r="C449" s="10">
        <v>1</v>
      </c>
      <c r="D449" s="37">
        <f>BestiaryLevels!P$26</f>
        <v>5</v>
      </c>
      <c r="E449">
        <v>8640</v>
      </c>
      <c r="F449">
        <v>2620</v>
      </c>
      <c r="G449">
        <v>3500</v>
      </c>
      <c r="H449" s="6">
        <v>1</v>
      </c>
      <c r="I449" s="6">
        <v>0</v>
      </c>
      <c r="J449" s="8" t="s">
        <v>547</v>
      </c>
      <c r="K449" s="5"/>
      <c r="L449" s="33">
        <f t="shared" si="6"/>
        <v>0.79999999999999982</v>
      </c>
    </row>
    <row r="450" spans="1:12">
      <c r="A450" s="3">
        <v>449</v>
      </c>
      <c r="B450" s="4" t="s">
        <v>285</v>
      </c>
      <c r="C450" s="10">
        <v>1</v>
      </c>
      <c r="D450" s="37">
        <f>BestiaryLevels!Q$26</f>
        <v>5</v>
      </c>
      <c r="E450">
        <v>8780</v>
      </c>
      <c r="F450">
        <v>2670</v>
      </c>
      <c r="G450">
        <v>3600</v>
      </c>
      <c r="H450" s="6">
        <v>1</v>
      </c>
      <c r="I450" s="6">
        <v>0</v>
      </c>
      <c r="J450" s="8" t="s">
        <v>547</v>
      </c>
      <c r="K450" s="5"/>
      <c r="L450" s="33">
        <f t="shared" si="6"/>
        <v>0.79999999999999982</v>
      </c>
    </row>
    <row r="451" spans="1:12">
      <c r="A451" s="3">
        <v>450</v>
      </c>
      <c r="B451" s="4" t="s">
        <v>290</v>
      </c>
      <c r="C451" s="10">
        <v>1</v>
      </c>
      <c r="D451" s="37">
        <f>BestiaryLevels!R$26</f>
        <v>5</v>
      </c>
      <c r="E451">
        <v>8930</v>
      </c>
      <c r="F451">
        <v>2710</v>
      </c>
      <c r="G451">
        <v>3700</v>
      </c>
      <c r="H451" s="6">
        <v>1</v>
      </c>
      <c r="I451" s="6">
        <v>0</v>
      </c>
      <c r="J451" s="8" t="s">
        <v>547</v>
      </c>
      <c r="K451" s="5"/>
      <c r="L451" s="33">
        <f t="shared" ref="L451:L501" si="7">(IF(D451=6,1.75,IF(D451=5,1.5,IF(D451=4,1.35,IF(D451=3,1.2,IF(D451=2,1.1,IF(D451=1,1.05,1))))))*(IF(C451=1,1.2,1)))-1</f>
        <v>0.79999999999999982</v>
      </c>
    </row>
    <row r="452" spans="1:12">
      <c r="A452" s="3">
        <v>451</v>
      </c>
      <c r="B452" s="4" t="s">
        <v>292</v>
      </c>
      <c r="C452" s="10">
        <v>1</v>
      </c>
      <c r="D452" s="37">
        <f>BestiaryLevels!S$26</f>
        <v>5</v>
      </c>
      <c r="E452">
        <v>30000</v>
      </c>
      <c r="F452">
        <v>11000</v>
      </c>
      <c r="G452">
        <v>15200</v>
      </c>
      <c r="H452" s="6">
        <v>1</v>
      </c>
      <c r="I452" s="6">
        <v>1</v>
      </c>
      <c r="J452" s="8" t="s">
        <v>547</v>
      </c>
      <c r="K452" s="5"/>
      <c r="L452" s="33">
        <f t="shared" si="7"/>
        <v>0.79999999999999982</v>
      </c>
    </row>
    <row r="453" spans="1:12">
      <c r="A453" s="3">
        <v>452</v>
      </c>
      <c r="B453" s="4" t="s">
        <v>294</v>
      </c>
      <c r="C453" s="10">
        <v>1</v>
      </c>
      <c r="D453" s="37">
        <f>BestiaryLevels!T$26</f>
        <v>5</v>
      </c>
      <c r="E453">
        <v>9220</v>
      </c>
      <c r="F453">
        <v>2810</v>
      </c>
      <c r="G453">
        <v>3900</v>
      </c>
      <c r="H453" s="6">
        <v>1</v>
      </c>
      <c r="I453" s="6">
        <v>0</v>
      </c>
      <c r="J453" s="8" t="s">
        <v>547</v>
      </c>
      <c r="K453" s="5"/>
      <c r="L453" s="33">
        <f t="shared" si="7"/>
        <v>0.79999999999999982</v>
      </c>
    </row>
    <row r="454" spans="1:12">
      <c r="A454" s="3">
        <v>453</v>
      </c>
      <c r="B454" s="4" t="s">
        <v>309</v>
      </c>
      <c r="C454" s="10">
        <v>1</v>
      </c>
      <c r="D454" s="37">
        <f>BestiaryLevels!U$26</f>
        <v>5</v>
      </c>
      <c r="E454">
        <v>9360</v>
      </c>
      <c r="F454">
        <v>2850</v>
      </c>
      <c r="G454">
        <v>4000</v>
      </c>
      <c r="H454" s="6">
        <v>1</v>
      </c>
      <c r="I454" s="6">
        <v>0</v>
      </c>
      <c r="J454" s="8" t="s">
        <v>547</v>
      </c>
      <c r="K454" s="5"/>
      <c r="L454" s="33">
        <f t="shared" si="7"/>
        <v>0.79999999999999982</v>
      </c>
    </row>
    <row r="455" spans="1:12">
      <c r="A455" s="3">
        <v>454</v>
      </c>
      <c r="B455" s="4" t="s">
        <v>311</v>
      </c>
      <c r="C455" s="10">
        <v>1</v>
      </c>
      <c r="D455" s="37">
        <f>BestiaryLevels!V$26</f>
        <v>5</v>
      </c>
      <c r="E455">
        <v>9500</v>
      </c>
      <c r="F455">
        <v>2890</v>
      </c>
      <c r="G455">
        <v>4100</v>
      </c>
      <c r="H455" s="6">
        <v>1</v>
      </c>
      <c r="I455" s="6">
        <v>0</v>
      </c>
      <c r="J455" s="8" t="s">
        <v>547</v>
      </c>
      <c r="K455" s="5"/>
      <c r="L455" s="33">
        <f t="shared" si="7"/>
        <v>0.79999999999999982</v>
      </c>
    </row>
    <row r="456" spans="1:12">
      <c r="A456" s="3">
        <v>455</v>
      </c>
      <c r="B456" s="4" t="s">
        <v>314</v>
      </c>
      <c r="C456" s="10">
        <v>1</v>
      </c>
      <c r="D456" s="37">
        <f>BestiaryLevels!W$26</f>
        <v>5</v>
      </c>
      <c r="E456">
        <v>35000</v>
      </c>
      <c r="F456">
        <v>11700</v>
      </c>
      <c r="G456">
        <v>16800</v>
      </c>
      <c r="H456" s="6">
        <v>1</v>
      </c>
      <c r="I456" s="6">
        <v>1</v>
      </c>
      <c r="J456" s="8" t="s">
        <v>547</v>
      </c>
      <c r="K456" s="5"/>
      <c r="L456" s="33">
        <f t="shared" si="7"/>
        <v>0.79999999999999982</v>
      </c>
    </row>
    <row r="457" spans="1:12">
      <c r="A457" s="3">
        <v>456</v>
      </c>
      <c r="B457" s="4" t="s">
        <v>326</v>
      </c>
      <c r="C457" s="10">
        <v>1</v>
      </c>
      <c r="D457" s="37">
        <f>BestiaryLevels!X$26</f>
        <v>5</v>
      </c>
      <c r="E457">
        <v>10000</v>
      </c>
      <c r="F457">
        <v>3070</v>
      </c>
      <c r="G457">
        <v>4500</v>
      </c>
      <c r="H457" s="6">
        <v>1</v>
      </c>
      <c r="I457" s="6">
        <v>0</v>
      </c>
      <c r="J457" s="8" t="s">
        <v>548</v>
      </c>
      <c r="K457" s="5"/>
      <c r="L457" s="33">
        <f t="shared" si="7"/>
        <v>0.79999999999999982</v>
      </c>
    </row>
    <row r="458" spans="1:12">
      <c r="A458" s="3">
        <v>457</v>
      </c>
      <c r="B458" s="4" t="s">
        <v>329</v>
      </c>
      <c r="C458" s="10">
        <v>1</v>
      </c>
      <c r="D458" s="37">
        <f>BestiaryLevels!A$27</f>
        <v>5</v>
      </c>
      <c r="E458">
        <v>10100</v>
      </c>
      <c r="F458">
        <v>3110</v>
      </c>
      <c r="G458">
        <v>4600</v>
      </c>
      <c r="H458" s="6">
        <v>1</v>
      </c>
      <c r="I458" s="6">
        <v>0</v>
      </c>
      <c r="J458" s="8" t="s">
        <v>548</v>
      </c>
      <c r="K458" s="5"/>
      <c r="L458" s="33">
        <f t="shared" si="7"/>
        <v>0.79999999999999982</v>
      </c>
    </row>
    <row r="459" spans="1:12">
      <c r="A459" s="3">
        <v>458</v>
      </c>
      <c r="B459" s="4" t="s">
        <v>331</v>
      </c>
      <c r="C459" s="10">
        <v>1</v>
      </c>
      <c r="D459" s="37">
        <f>BestiaryLevels!B$27</f>
        <v>5</v>
      </c>
      <c r="E459">
        <v>45000</v>
      </c>
      <c r="F459">
        <v>12600</v>
      </c>
      <c r="G459">
        <v>18800</v>
      </c>
      <c r="H459" s="6">
        <v>1</v>
      </c>
      <c r="I459" s="6">
        <v>1</v>
      </c>
      <c r="J459" s="8" t="s">
        <v>548</v>
      </c>
      <c r="K459" s="5"/>
      <c r="L459" s="33">
        <f t="shared" si="7"/>
        <v>0.79999999999999982</v>
      </c>
    </row>
    <row r="460" spans="1:12">
      <c r="A460" s="3">
        <v>459</v>
      </c>
      <c r="B460" s="4" t="s">
        <v>340</v>
      </c>
      <c r="C460" s="10">
        <v>1</v>
      </c>
      <c r="D460" s="37">
        <f>BestiaryLevels!C$27</f>
        <v>5</v>
      </c>
      <c r="E460">
        <v>10400</v>
      </c>
      <c r="F460">
        <v>3190</v>
      </c>
      <c r="G460">
        <v>4800</v>
      </c>
      <c r="H460" s="6">
        <v>1</v>
      </c>
      <c r="I460" s="6">
        <v>0</v>
      </c>
      <c r="J460" s="8" t="s">
        <v>548</v>
      </c>
      <c r="K460" s="5"/>
      <c r="L460" s="33">
        <f t="shared" si="7"/>
        <v>0.79999999999999982</v>
      </c>
    </row>
    <row r="461" spans="1:12">
      <c r="A461" s="3">
        <v>460</v>
      </c>
      <c r="B461" s="4" t="s">
        <v>343</v>
      </c>
      <c r="C461" s="10">
        <v>1</v>
      </c>
      <c r="D461" s="37">
        <f>BestiaryLevels!D$27</f>
        <v>5</v>
      </c>
      <c r="E461">
        <v>10500</v>
      </c>
      <c r="F461">
        <v>3240</v>
      </c>
      <c r="G461">
        <v>4900</v>
      </c>
      <c r="H461" s="6">
        <v>1</v>
      </c>
      <c r="I461" s="6">
        <v>0</v>
      </c>
      <c r="J461" s="8" t="s">
        <v>548</v>
      </c>
      <c r="K461" s="5"/>
      <c r="L461" s="33">
        <f t="shared" si="7"/>
        <v>0.79999999999999982</v>
      </c>
    </row>
    <row r="462" spans="1:12">
      <c r="A462" s="3">
        <v>461</v>
      </c>
      <c r="B462" s="4" t="s">
        <v>351</v>
      </c>
      <c r="C462" s="10">
        <v>1</v>
      </c>
      <c r="D462" s="37">
        <f>BestiaryLevels!E$27</f>
        <v>5</v>
      </c>
      <c r="E462">
        <v>50000</v>
      </c>
      <c r="F462">
        <v>13100</v>
      </c>
      <c r="G462">
        <v>20000</v>
      </c>
      <c r="H462" s="6">
        <v>1</v>
      </c>
      <c r="I462" s="6">
        <v>1</v>
      </c>
      <c r="J462" s="8" t="s">
        <v>548</v>
      </c>
      <c r="K462" s="5"/>
      <c r="L462" s="33">
        <f t="shared" si="7"/>
        <v>0.79999999999999982</v>
      </c>
    </row>
    <row r="463" spans="1:12">
      <c r="A463" s="3">
        <v>462</v>
      </c>
      <c r="B463" s="4" t="s">
        <v>367</v>
      </c>
      <c r="C463" s="10">
        <v>1</v>
      </c>
      <c r="D463" s="37">
        <f>BestiaryLevels!F$27</f>
        <v>4</v>
      </c>
      <c r="E463">
        <v>11300</v>
      </c>
      <c r="F463">
        <v>3480</v>
      </c>
      <c r="G463">
        <v>5500</v>
      </c>
      <c r="H463" s="6">
        <v>1</v>
      </c>
      <c r="I463" s="6">
        <v>0</v>
      </c>
      <c r="J463" s="8" t="s">
        <v>549</v>
      </c>
      <c r="K463" s="5"/>
      <c r="L463" s="33">
        <f t="shared" si="7"/>
        <v>0.62000000000000011</v>
      </c>
    </row>
    <row r="464" spans="1:12">
      <c r="A464" s="3">
        <v>463</v>
      </c>
      <c r="B464" s="4" t="s">
        <v>370</v>
      </c>
      <c r="C464" s="10">
        <v>1</v>
      </c>
      <c r="D464" s="37">
        <f>BestiaryLevels!G$27</f>
        <v>4</v>
      </c>
      <c r="E464">
        <v>11400</v>
      </c>
      <c r="F464">
        <v>3520</v>
      </c>
      <c r="G464">
        <v>5600</v>
      </c>
      <c r="H464" s="6">
        <v>1</v>
      </c>
      <c r="I464" s="6">
        <v>0</v>
      </c>
      <c r="J464" s="8" t="s">
        <v>549</v>
      </c>
      <c r="K464" s="5"/>
      <c r="L464" s="33">
        <f t="shared" si="7"/>
        <v>0.62000000000000011</v>
      </c>
    </row>
    <row r="465" spans="1:12">
      <c r="A465" s="3">
        <v>464</v>
      </c>
      <c r="B465" s="4" t="s">
        <v>372</v>
      </c>
      <c r="C465" s="10">
        <v>1</v>
      </c>
      <c r="D465" s="37">
        <f>BestiaryLevels!H$27</f>
        <v>4</v>
      </c>
      <c r="E465">
        <v>11500</v>
      </c>
      <c r="F465">
        <v>3560</v>
      </c>
      <c r="G465">
        <v>5700</v>
      </c>
      <c r="H465" s="6">
        <v>1</v>
      </c>
      <c r="I465" s="6">
        <v>0</v>
      </c>
      <c r="J465" s="8" t="s">
        <v>549</v>
      </c>
      <c r="K465" s="5"/>
      <c r="L465" s="33">
        <f t="shared" si="7"/>
        <v>0.62000000000000011</v>
      </c>
    </row>
    <row r="466" spans="1:12">
      <c r="A466" s="3">
        <v>465</v>
      </c>
      <c r="B466" s="4" t="s">
        <v>374</v>
      </c>
      <c r="C466" s="10">
        <v>1</v>
      </c>
      <c r="D466" s="37">
        <f>BestiaryLevels!I$27</f>
        <v>4</v>
      </c>
      <c r="E466">
        <v>11700</v>
      </c>
      <c r="F466">
        <v>3600</v>
      </c>
      <c r="G466">
        <v>5800</v>
      </c>
      <c r="H466" s="6">
        <v>1</v>
      </c>
      <c r="I466" s="6">
        <v>0</v>
      </c>
      <c r="J466" s="8" t="s">
        <v>549</v>
      </c>
      <c r="K466" s="5"/>
      <c r="L466" s="33">
        <f t="shared" si="7"/>
        <v>0.62000000000000011</v>
      </c>
    </row>
    <row r="467" spans="1:12">
      <c r="A467" s="3">
        <v>466</v>
      </c>
      <c r="B467" s="4" t="s">
        <v>377</v>
      </c>
      <c r="C467" s="10">
        <v>1</v>
      </c>
      <c r="D467" s="37">
        <f>BestiaryLevels!J$27</f>
        <v>4</v>
      </c>
      <c r="E467">
        <v>11800</v>
      </c>
      <c r="F467">
        <v>3640</v>
      </c>
      <c r="G467">
        <v>5900</v>
      </c>
      <c r="H467" s="6">
        <v>1</v>
      </c>
      <c r="I467" s="6">
        <v>0</v>
      </c>
      <c r="J467" s="8" t="s">
        <v>549</v>
      </c>
      <c r="K467" s="5"/>
      <c r="L467" s="33">
        <f t="shared" si="7"/>
        <v>0.62000000000000011</v>
      </c>
    </row>
    <row r="468" spans="1:12">
      <c r="A468" s="3">
        <v>467</v>
      </c>
      <c r="B468" s="4" t="s">
        <v>383</v>
      </c>
      <c r="C468" s="10">
        <v>1</v>
      </c>
      <c r="D468" s="37">
        <f>BestiaryLevels!K$27</f>
        <v>4</v>
      </c>
      <c r="E468">
        <v>11900</v>
      </c>
      <c r="F468">
        <v>3670</v>
      </c>
      <c r="G468">
        <v>6000</v>
      </c>
      <c r="H468" s="6">
        <v>1</v>
      </c>
      <c r="I468" s="6">
        <v>0</v>
      </c>
      <c r="J468" s="8" t="s">
        <v>549</v>
      </c>
      <c r="K468" s="5"/>
      <c r="L468" s="33">
        <f t="shared" si="7"/>
        <v>0.62000000000000011</v>
      </c>
    </row>
    <row r="469" spans="1:12">
      <c r="A469" s="3">
        <v>468</v>
      </c>
      <c r="B469" s="4" t="s">
        <v>385</v>
      </c>
      <c r="C469" s="10">
        <v>1</v>
      </c>
      <c r="D469" s="37">
        <f>BestiaryLevels!L$27</f>
        <v>4</v>
      </c>
      <c r="E469">
        <v>90000</v>
      </c>
      <c r="F469">
        <v>14800</v>
      </c>
      <c r="G469">
        <v>24400</v>
      </c>
      <c r="H469" s="6">
        <v>1</v>
      </c>
      <c r="I469" s="6">
        <v>1</v>
      </c>
      <c r="J469" s="8" t="s">
        <v>549</v>
      </c>
      <c r="K469" s="5"/>
      <c r="L469" s="33">
        <f t="shared" si="7"/>
        <v>0.62000000000000011</v>
      </c>
    </row>
    <row r="470" spans="1:12">
      <c r="A470" s="3">
        <v>469</v>
      </c>
      <c r="B470" s="4" t="s">
        <v>399</v>
      </c>
      <c r="C470" s="10">
        <v>1</v>
      </c>
      <c r="D470" s="37">
        <f>BestiaryLevels!M$27</f>
        <v>5</v>
      </c>
      <c r="E470">
        <v>12500</v>
      </c>
      <c r="F470">
        <v>3860</v>
      </c>
      <c r="G470">
        <v>6500</v>
      </c>
      <c r="H470" s="6">
        <v>1</v>
      </c>
      <c r="I470" s="6">
        <v>0</v>
      </c>
      <c r="J470" s="8" t="s">
        <v>550</v>
      </c>
      <c r="K470" s="5"/>
      <c r="L470" s="33">
        <f t="shared" si="7"/>
        <v>0.79999999999999982</v>
      </c>
    </row>
    <row r="471" spans="1:12">
      <c r="A471" s="3">
        <v>470</v>
      </c>
      <c r="B471" s="4" t="s">
        <v>401</v>
      </c>
      <c r="C471" s="10">
        <v>1</v>
      </c>
      <c r="D471" s="37">
        <f>BestiaryLevels!N$27</f>
        <v>5</v>
      </c>
      <c r="E471">
        <v>12600</v>
      </c>
      <c r="F471">
        <v>3900</v>
      </c>
      <c r="G471">
        <v>6600</v>
      </c>
      <c r="H471" s="6">
        <v>1</v>
      </c>
      <c r="I471" s="6">
        <v>0</v>
      </c>
      <c r="J471" s="8" t="s">
        <v>550</v>
      </c>
      <c r="K471" s="5"/>
      <c r="L471" s="33">
        <f t="shared" si="7"/>
        <v>0.79999999999999982</v>
      </c>
    </row>
    <row r="472" spans="1:12">
      <c r="A472" s="3">
        <v>471</v>
      </c>
      <c r="B472" s="4" t="s">
        <v>403</v>
      </c>
      <c r="C472" s="10">
        <v>1</v>
      </c>
      <c r="D472" s="37">
        <f>BestiaryLevels!O$27</f>
        <v>5</v>
      </c>
      <c r="E472">
        <v>12700</v>
      </c>
      <c r="F472">
        <v>3940</v>
      </c>
      <c r="G472">
        <v>6700</v>
      </c>
      <c r="H472" s="6">
        <v>1</v>
      </c>
      <c r="I472" s="6">
        <v>0</v>
      </c>
      <c r="J472" s="8" t="s">
        <v>550</v>
      </c>
      <c r="K472" s="5"/>
      <c r="L472" s="33">
        <f t="shared" si="7"/>
        <v>0.79999999999999982</v>
      </c>
    </row>
    <row r="473" spans="1:12">
      <c r="A473" s="3">
        <v>472</v>
      </c>
      <c r="B473" s="4" t="s">
        <v>412</v>
      </c>
      <c r="C473" s="10">
        <v>1</v>
      </c>
      <c r="D473" s="37">
        <f>BestiaryLevels!P$27</f>
        <v>5</v>
      </c>
      <c r="E473">
        <v>12800</v>
      </c>
      <c r="F473">
        <v>3970</v>
      </c>
      <c r="G473">
        <v>6800</v>
      </c>
      <c r="H473" s="6">
        <v>1</v>
      </c>
      <c r="I473" s="6">
        <v>0</v>
      </c>
      <c r="J473" s="8" t="s">
        <v>550</v>
      </c>
      <c r="K473" s="5"/>
      <c r="L473" s="33">
        <f t="shared" si="7"/>
        <v>0.79999999999999982</v>
      </c>
    </row>
    <row r="474" spans="1:12">
      <c r="A474" s="3">
        <v>473</v>
      </c>
      <c r="B474" s="4" t="s">
        <v>414</v>
      </c>
      <c r="C474" s="10">
        <v>1</v>
      </c>
      <c r="D474" s="37">
        <f>BestiaryLevels!Q$27</f>
        <v>5</v>
      </c>
      <c r="E474">
        <v>12900</v>
      </c>
      <c r="F474">
        <v>4010</v>
      </c>
      <c r="G474">
        <v>6900</v>
      </c>
      <c r="H474" s="6">
        <v>1</v>
      </c>
      <c r="I474" s="6">
        <v>0</v>
      </c>
      <c r="J474" s="8" t="s">
        <v>550</v>
      </c>
      <c r="K474" s="5"/>
      <c r="L474" s="33">
        <f t="shared" si="7"/>
        <v>0.79999999999999982</v>
      </c>
    </row>
    <row r="475" spans="1:12">
      <c r="A475" s="3">
        <v>474</v>
      </c>
      <c r="B475" s="4" t="s">
        <v>429</v>
      </c>
      <c r="C475" s="10">
        <v>1</v>
      </c>
      <c r="D475" s="37">
        <f>BestiaryLevels!R$27</f>
        <v>5</v>
      </c>
      <c r="E475">
        <v>125000</v>
      </c>
      <c r="F475">
        <v>16200</v>
      </c>
      <c r="G475">
        <v>28000</v>
      </c>
      <c r="H475" s="6">
        <v>1</v>
      </c>
      <c r="I475" s="6">
        <v>1</v>
      </c>
      <c r="J475" s="8" t="s">
        <v>550</v>
      </c>
      <c r="K475" s="5"/>
      <c r="L475" s="33">
        <f t="shared" si="7"/>
        <v>0.79999999999999982</v>
      </c>
    </row>
    <row r="476" spans="1:12">
      <c r="A476" s="3">
        <v>475</v>
      </c>
      <c r="B476" s="4" t="s">
        <v>449</v>
      </c>
      <c r="C476" s="10">
        <v>1</v>
      </c>
      <c r="D476" s="37">
        <f>BestiaryLevels!S$27</f>
        <v>5</v>
      </c>
      <c r="E476">
        <v>13600</v>
      </c>
      <c r="F476">
        <v>4220</v>
      </c>
      <c r="G476">
        <v>7500</v>
      </c>
      <c r="H476" s="6">
        <v>1</v>
      </c>
      <c r="I476" s="6">
        <v>0</v>
      </c>
      <c r="J476" s="8" t="s">
        <v>551</v>
      </c>
      <c r="K476" s="5"/>
      <c r="L476" s="33">
        <f t="shared" si="7"/>
        <v>0.79999999999999982</v>
      </c>
    </row>
    <row r="477" spans="1:12">
      <c r="A477" s="3">
        <v>476</v>
      </c>
      <c r="B477" s="4" t="s">
        <v>450</v>
      </c>
      <c r="C477" s="10">
        <v>1</v>
      </c>
      <c r="D477" s="37">
        <f>BestiaryLevels!T$27</f>
        <v>5</v>
      </c>
      <c r="E477">
        <v>13700</v>
      </c>
      <c r="F477">
        <v>4260</v>
      </c>
      <c r="G477">
        <v>7600</v>
      </c>
      <c r="H477" s="6">
        <v>1</v>
      </c>
      <c r="I477" s="6">
        <v>0</v>
      </c>
      <c r="J477" s="8" t="s">
        <v>551</v>
      </c>
      <c r="K477" s="5"/>
      <c r="L477" s="33">
        <f t="shared" si="7"/>
        <v>0.79999999999999982</v>
      </c>
    </row>
    <row r="478" spans="1:12">
      <c r="A478" s="3">
        <v>477</v>
      </c>
      <c r="B478" s="4" t="s">
        <v>452</v>
      </c>
      <c r="C478" s="10">
        <v>1</v>
      </c>
      <c r="D478" s="37">
        <f>BestiaryLevels!U$27</f>
        <v>5</v>
      </c>
      <c r="E478">
        <v>13800</v>
      </c>
      <c r="F478">
        <v>4290</v>
      </c>
      <c r="G478">
        <v>7700</v>
      </c>
      <c r="H478" s="6">
        <v>1</v>
      </c>
      <c r="I478" s="6">
        <v>0</v>
      </c>
      <c r="J478" s="8" t="s">
        <v>551</v>
      </c>
      <c r="K478" s="5"/>
      <c r="L478" s="33">
        <f t="shared" si="7"/>
        <v>0.79999999999999982</v>
      </c>
    </row>
    <row r="479" spans="1:12">
      <c r="A479" s="3">
        <v>478</v>
      </c>
      <c r="B479" s="4" t="s">
        <v>458</v>
      </c>
      <c r="C479" s="10">
        <v>1</v>
      </c>
      <c r="D479" s="37">
        <f>BestiaryLevels!V$27</f>
        <v>5</v>
      </c>
      <c r="E479">
        <v>13900</v>
      </c>
      <c r="F479">
        <v>4330</v>
      </c>
      <c r="G479">
        <v>7800</v>
      </c>
      <c r="H479" s="6">
        <v>1</v>
      </c>
      <c r="I479" s="6">
        <v>0</v>
      </c>
      <c r="J479" s="8" t="s">
        <v>551</v>
      </c>
      <c r="K479" s="5"/>
      <c r="L479" s="33">
        <f t="shared" si="7"/>
        <v>0.79999999999999982</v>
      </c>
    </row>
    <row r="480" spans="1:12">
      <c r="A480" s="3">
        <v>479</v>
      </c>
      <c r="B480" s="4" t="s">
        <v>459</v>
      </c>
      <c r="C480" s="10">
        <v>1</v>
      </c>
      <c r="D480" s="37">
        <f>BestiaryLevels!W$27</f>
        <v>5</v>
      </c>
      <c r="E480">
        <v>14000</v>
      </c>
      <c r="F480">
        <v>4360</v>
      </c>
      <c r="G480">
        <v>7900</v>
      </c>
      <c r="H480" s="6">
        <v>1</v>
      </c>
      <c r="I480" s="6">
        <v>0</v>
      </c>
      <c r="J480" s="8" t="s">
        <v>551</v>
      </c>
      <c r="K480" s="5"/>
      <c r="L480" s="33">
        <f t="shared" si="7"/>
        <v>0.79999999999999982</v>
      </c>
    </row>
    <row r="481" spans="1:12">
      <c r="A481" s="3">
        <v>480</v>
      </c>
      <c r="B481" s="4" t="s">
        <v>465</v>
      </c>
      <c r="C481" s="10">
        <v>1</v>
      </c>
      <c r="D481" s="37">
        <f>BestiaryLevels!X$27</f>
        <v>5</v>
      </c>
      <c r="E481">
        <v>200000</v>
      </c>
      <c r="F481">
        <v>17600</v>
      </c>
      <c r="G481">
        <v>32000</v>
      </c>
      <c r="H481" s="6">
        <v>1</v>
      </c>
      <c r="I481" s="6">
        <v>1</v>
      </c>
      <c r="J481" s="8" t="s">
        <v>551</v>
      </c>
      <c r="K481" s="5"/>
      <c r="L481" s="33">
        <f t="shared" si="7"/>
        <v>0.79999999999999982</v>
      </c>
    </row>
    <row r="482" spans="1:12">
      <c r="A482" s="3">
        <v>481</v>
      </c>
      <c r="B482" s="4" t="s">
        <v>472</v>
      </c>
      <c r="C482" s="10">
        <v>1</v>
      </c>
      <c r="D482" s="37">
        <f>BestiaryLevels!A$30</f>
        <v>4</v>
      </c>
      <c r="E482">
        <v>14700</v>
      </c>
      <c r="F482">
        <v>4570</v>
      </c>
      <c r="G482">
        <v>8500</v>
      </c>
      <c r="H482" s="6">
        <v>1</v>
      </c>
      <c r="I482" s="6">
        <v>0</v>
      </c>
      <c r="J482" s="8" t="s">
        <v>552</v>
      </c>
      <c r="K482" s="5"/>
      <c r="L482" s="33">
        <f t="shared" si="7"/>
        <v>0.62000000000000011</v>
      </c>
    </row>
    <row r="483" spans="1:12">
      <c r="A483" s="3">
        <v>482</v>
      </c>
      <c r="B483" s="4" t="s">
        <v>473</v>
      </c>
      <c r="C483" s="10">
        <v>1</v>
      </c>
      <c r="D483" s="37">
        <f>BestiaryLevels!B$30</f>
        <v>4</v>
      </c>
      <c r="E483">
        <v>14800</v>
      </c>
      <c r="F483">
        <v>4600</v>
      </c>
      <c r="G483">
        <v>8600</v>
      </c>
      <c r="H483" s="6">
        <v>1</v>
      </c>
      <c r="I483" s="6">
        <v>0</v>
      </c>
      <c r="J483" s="8" t="s">
        <v>552</v>
      </c>
      <c r="K483" s="5"/>
      <c r="L483" s="33">
        <f t="shared" si="7"/>
        <v>0.62000000000000011</v>
      </c>
    </row>
    <row r="484" spans="1:12">
      <c r="A484" s="3">
        <v>483</v>
      </c>
      <c r="B484" s="4" t="s">
        <v>474</v>
      </c>
      <c r="C484" s="10">
        <v>1</v>
      </c>
      <c r="D484" s="37">
        <f>BestiaryLevels!C$30</f>
        <v>4</v>
      </c>
      <c r="E484">
        <v>14900</v>
      </c>
      <c r="F484">
        <v>4630</v>
      </c>
      <c r="G484">
        <v>8700</v>
      </c>
      <c r="H484" s="6">
        <v>1</v>
      </c>
      <c r="I484" s="6">
        <v>0</v>
      </c>
      <c r="J484" s="8" t="s">
        <v>552</v>
      </c>
      <c r="K484" s="5"/>
      <c r="L484" s="33">
        <f t="shared" si="7"/>
        <v>0.62000000000000011</v>
      </c>
    </row>
    <row r="485" spans="1:12">
      <c r="A485" s="3">
        <v>484</v>
      </c>
      <c r="B485" s="4" t="s">
        <v>475</v>
      </c>
      <c r="C485" s="10">
        <v>1</v>
      </c>
      <c r="D485" s="37">
        <f>BestiaryLevels!D$30</f>
        <v>4</v>
      </c>
      <c r="E485">
        <v>325000</v>
      </c>
      <c r="F485">
        <v>18600</v>
      </c>
      <c r="G485">
        <v>35200</v>
      </c>
      <c r="H485" s="6">
        <v>1</v>
      </c>
      <c r="I485" s="6">
        <v>1</v>
      </c>
      <c r="J485" s="8" t="s">
        <v>552</v>
      </c>
      <c r="K485" s="5"/>
      <c r="L485" s="33">
        <f t="shared" si="7"/>
        <v>0.62000000000000011</v>
      </c>
    </row>
    <row r="486" spans="1:12">
      <c r="A486" s="3">
        <v>485</v>
      </c>
      <c r="B486" s="4" t="s">
        <v>476</v>
      </c>
      <c r="C486" s="10">
        <v>1</v>
      </c>
      <c r="D486" s="37">
        <f>BestiaryLevels!E$30</f>
        <v>4</v>
      </c>
      <c r="E486">
        <v>400000</v>
      </c>
      <c r="F486">
        <v>18800</v>
      </c>
      <c r="G486">
        <v>35600</v>
      </c>
      <c r="H486" s="6">
        <v>1</v>
      </c>
      <c r="I486" s="6">
        <v>1</v>
      </c>
      <c r="J486" s="8" t="s">
        <v>552</v>
      </c>
      <c r="K486" s="5"/>
      <c r="L486" s="33">
        <f t="shared" si="7"/>
        <v>0.62000000000000011</v>
      </c>
    </row>
    <row r="487" spans="1:12">
      <c r="A487" s="3">
        <v>486</v>
      </c>
      <c r="B487" s="4" t="s">
        <v>493</v>
      </c>
      <c r="C487" s="10">
        <v>1</v>
      </c>
      <c r="D487" s="37">
        <f>BestiaryLevels!F$30</f>
        <v>4</v>
      </c>
      <c r="E487">
        <v>100000</v>
      </c>
      <c r="F487">
        <v>20000</v>
      </c>
      <c r="G487">
        <v>20000</v>
      </c>
      <c r="H487" s="6">
        <v>1</v>
      </c>
      <c r="I487" s="6">
        <v>1</v>
      </c>
      <c r="J487" s="8" t="s">
        <v>553</v>
      </c>
      <c r="K487" s="5"/>
      <c r="L487" s="33">
        <f t="shared" si="7"/>
        <v>0.62000000000000011</v>
      </c>
    </row>
    <row r="488" spans="1:12">
      <c r="A488" s="3">
        <v>487</v>
      </c>
      <c r="B488" s="4" t="s">
        <v>24</v>
      </c>
      <c r="C488" s="10">
        <v>1</v>
      </c>
      <c r="D488" s="37">
        <f>BestiaryLevels!G$30</f>
        <v>4</v>
      </c>
      <c r="E488">
        <v>10000</v>
      </c>
      <c r="F488">
        <v>10000</v>
      </c>
      <c r="G488">
        <v>10000</v>
      </c>
      <c r="H488" s="6">
        <v>1</v>
      </c>
      <c r="I488" s="6">
        <v>1</v>
      </c>
      <c r="J488" s="8" t="s">
        <v>559</v>
      </c>
      <c r="K488" s="5"/>
      <c r="L488" s="33">
        <f t="shared" si="7"/>
        <v>0.62000000000000011</v>
      </c>
    </row>
    <row r="489" spans="1:12">
      <c r="A489" s="3">
        <v>488</v>
      </c>
      <c r="B489" s="4" t="s">
        <v>267</v>
      </c>
      <c r="C489" s="10">
        <v>1</v>
      </c>
      <c r="D489" s="37">
        <f>BestiaryLevels!H$30</f>
        <v>3</v>
      </c>
      <c r="E489">
        <v>3500</v>
      </c>
      <c r="F489">
        <v>1700</v>
      </c>
      <c r="G489">
        <v>300</v>
      </c>
      <c r="H489" s="6">
        <v>1</v>
      </c>
      <c r="I489" s="6">
        <v>0</v>
      </c>
      <c r="J489" s="8" t="s">
        <v>554</v>
      </c>
      <c r="K489" s="5"/>
      <c r="L489" s="33">
        <f t="shared" si="7"/>
        <v>0.43999999999999995</v>
      </c>
    </row>
    <row r="490" spans="1:12">
      <c r="A490" s="3">
        <v>489</v>
      </c>
      <c r="B490" s="4" t="s">
        <v>270</v>
      </c>
      <c r="C490" s="10">
        <v>1</v>
      </c>
      <c r="D490" s="37">
        <f>BestiaryLevels!I$30</f>
        <v>3</v>
      </c>
      <c r="E490">
        <v>3600</v>
      </c>
      <c r="F490">
        <v>1750</v>
      </c>
      <c r="G490">
        <v>300</v>
      </c>
      <c r="H490" s="6">
        <v>1</v>
      </c>
      <c r="I490" s="6">
        <v>0</v>
      </c>
      <c r="J490" s="8" t="s">
        <v>554</v>
      </c>
      <c r="K490" s="5"/>
      <c r="L490" s="33">
        <f t="shared" si="7"/>
        <v>0.43999999999999995</v>
      </c>
    </row>
    <row r="491" spans="1:12">
      <c r="A491" s="3">
        <v>490</v>
      </c>
      <c r="B491" s="4" t="s">
        <v>273</v>
      </c>
      <c r="C491" s="10">
        <v>1</v>
      </c>
      <c r="D491" s="37">
        <f>BestiaryLevels!J$30</f>
        <v>3</v>
      </c>
      <c r="E491">
        <v>3700</v>
      </c>
      <c r="F491">
        <v>1800</v>
      </c>
      <c r="G491">
        <v>300</v>
      </c>
      <c r="H491" s="6">
        <v>1</v>
      </c>
      <c r="I491" s="6">
        <v>0</v>
      </c>
      <c r="J491" s="8" t="s">
        <v>554</v>
      </c>
      <c r="K491" s="5"/>
      <c r="L491" s="33">
        <f t="shared" si="7"/>
        <v>0.43999999999999995</v>
      </c>
    </row>
    <row r="492" spans="1:12">
      <c r="A492" s="3">
        <v>491</v>
      </c>
      <c r="B492" s="4" t="s">
        <v>276</v>
      </c>
      <c r="C492" s="10">
        <v>1</v>
      </c>
      <c r="D492" s="37">
        <f>BestiaryLevels!K$30</f>
        <v>3</v>
      </c>
      <c r="E492">
        <v>3800</v>
      </c>
      <c r="F492">
        <v>1850</v>
      </c>
      <c r="G492">
        <v>300</v>
      </c>
      <c r="H492" s="6">
        <v>1</v>
      </c>
      <c r="I492" s="6">
        <v>0</v>
      </c>
      <c r="J492" s="8" t="s">
        <v>554</v>
      </c>
      <c r="K492" s="5"/>
      <c r="L492" s="33">
        <f t="shared" si="7"/>
        <v>0.43999999999999995</v>
      </c>
    </row>
    <row r="493" spans="1:12">
      <c r="A493" s="3">
        <v>492</v>
      </c>
      <c r="B493" s="4" t="s">
        <v>277</v>
      </c>
      <c r="C493" s="10">
        <v>1</v>
      </c>
      <c r="D493" s="37">
        <f>BestiaryLevels!L$30</f>
        <v>3</v>
      </c>
      <c r="E493">
        <v>3900</v>
      </c>
      <c r="F493">
        <v>1900</v>
      </c>
      <c r="G493">
        <v>300</v>
      </c>
      <c r="H493" s="6">
        <v>1</v>
      </c>
      <c r="I493" s="6">
        <v>0</v>
      </c>
      <c r="J493" s="8" t="s">
        <v>554</v>
      </c>
      <c r="K493" s="5"/>
      <c r="L493" s="33">
        <f t="shared" si="7"/>
        <v>0.43999999999999995</v>
      </c>
    </row>
    <row r="494" spans="1:12">
      <c r="A494" s="3">
        <v>493</v>
      </c>
      <c r="B494" s="4" t="s">
        <v>282</v>
      </c>
      <c r="C494" s="10">
        <v>1</v>
      </c>
      <c r="D494" s="37">
        <f>BestiaryLevels!M$30</f>
        <v>3</v>
      </c>
      <c r="E494">
        <v>4000</v>
      </c>
      <c r="F494">
        <v>1950</v>
      </c>
      <c r="G494">
        <v>300</v>
      </c>
      <c r="H494" s="6">
        <v>1</v>
      </c>
      <c r="I494" s="6">
        <v>0</v>
      </c>
      <c r="J494" s="8" t="s">
        <v>554</v>
      </c>
      <c r="K494" s="5"/>
      <c r="L494" s="33">
        <f t="shared" si="7"/>
        <v>0.43999999999999995</v>
      </c>
    </row>
    <row r="495" spans="1:12">
      <c r="A495" s="3">
        <v>494</v>
      </c>
      <c r="B495" s="4" t="s">
        <v>286</v>
      </c>
      <c r="C495" s="10">
        <v>1</v>
      </c>
      <c r="D495" s="37">
        <f>BestiaryLevels!N$30</f>
        <v>3</v>
      </c>
      <c r="E495">
        <v>4100</v>
      </c>
      <c r="F495">
        <v>2000</v>
      </c>
      <c r="G495">
        <v>300</v>
      </c>
      <c r="H495" s="6">
        <v>1</v>
      </c>
      <c r="I495" s="6">
        <v>0</v>
      </c>
      <c r="J495" s="8" t="s">
        <v>554</v>
      </c>
      <c r="K495" s="5"/>
      <c r="L495" s="33">
        <f t="shared" si="7"/>
        <v>0.43999999999999995</v>
      </c>
    </row>
    <row r="496" spans="1:12">
      <c r="A496" s="3">
        <v>495</v>
      </c>
      <c r="B496" s="4" t="s">
        <v>291</v>
      </c>
      <c r="C496" s="10">
        <v>1</v>
      </c>
      <c r="D496" s="37">
        <f>BestiaryLevels!O$30</f>
        <v>3</v>
      </c>
      <c r="E496">
        <v>4200</v>
      </c>
      <c r="F496">
        <v>2050</v>
      </c>
      <c r="G496">
        <v>300</v>
      </c>
      <c r="H496" s="6">
        <v>1</v>
      </c>
      <c r="I496" s="6">
        <v>0</v>
      </c>
      <c r="J496" s="8" t="s">
        <v>554</v>
      </c>
      <c r="K496" s="5"/>
      <c r="L496" s="33">
        <f t="shared" si="7"/>
        <v>0.43999999999999995</v>
      </c>
    </row>
    <row r="497" spans="1:12">
      <c r="A497" s="3">
        <v>496</v>
      </c>
      <c r="B497" s="4" t="s">
        <v>293</v>
      </c>
      <c r="C497" s="10">
        <v>1</v>
      </c>
      <c r="D497" s="37">
        <f>BestiaryLevels!P$30</f>
        <v>3</v>
      </c>
      <c r="E497">
        <v>4300</v>
      </c>
      <c r="F497">
        <v>2100</v>
      </c>
      <c r="G497">
        <v>300</v>
      </c>
      <c r="H497" s="6">
        <v>1</v>
      </c>
      <c r="I497" s="6">
        <v>0</v>
      </c>
      <c r="J497" s="8" t="s">
        <v>554</v>
      </c>
      <c r="K497" s="5"/>
      <c r="L497" s="33">
        <f t="shared" si="7"/>
        <v>0.43999999999999995</v>
      </c>
    </row>
    <row r="498" spans="1:12">
      <c r="A498" s="3">
        <v>497</v>
      </c>
      <c r="B498" s="4" t="s">
        <v>295</v>
      </c>
      <c r="C498" s="10">
        <v>1</v>
      </c>
      <c r="D498" s="37">
        <f>BestiaryLevels!Q$30</f>
        <v>3</v>
      </c>
      <c r="E498">
        <v>4400</v>
      </c>
      <c r="F498">
        <v>2150</v>
      </c>
      <c r="G498">
        <v>300</v>
      </c>
      <c r="H498" s="6">
        <v>1</v>
      </c>
      <c r="I498" s="6">
        <v>0</v>
      </c>
      <c r="J498" s="8" t="s">
        <v>554</v>
      </c>
      <c r="K498" s="5"/>
      <c r="L498" s="33">
        <f t="shared" si="7"/>
        <v>0.43999999999999995</v>
      </c>
    </row>
    <row r="499" spans="1:12">
      <c r="A499" s="3">
        <v>498</v>
      </c>
      <c r="B499" s="4" t="s">
        <v>310</v>
      </c>
      <c r="C499" s="10">
        <v>1</v>
      </c>
      <c r="D499" s="37">
        <f>BestiaryLevels!R$30</f>
        <v>3</v>
      </c>
      <c r="E499">
        <v>4500</v>
      </c>
      <c r="F499">
        <v>2200</v>
      </c>
      <c r="G499">
        <v>300</v>
      </c>
      <c r="H499" s="6">
        <v>1</v>
      </c>
      <c r="I499" s="6">
        <v>0</v>
      </c>
      <c r="J499" s="8" t="s">
        <v>554</v>
      </c>
      <c r="K499" s="5"/>
      <c r="L499" s="33">
        <f t="shared" si="7"/>
        <v>0.43999999999999995</v>
      </c>
    </row>
    <row r="500" spans="1:12">
      <c r="A500" s="3">
        <v>499</v>
      </c>
      <c r="B500" s="4" t="s">
        <v>312</v>
      </c>
      <c r="C500" s="10">
        <v>1</v>
      </c>
      <c r="D500" s="37">
        <f>BestiaryLevels!S$30</f>
        <v>3</v>
      </c>
      <c r="E500">
        <v>4600</v>
      </c>
      <c r="F500">
        <v>2250</v>
      </c>
      <c r="G500">
        <v>300</v>
      </c>
      <c r="H500" s="6">
        <v>1</v>
      </c>
      <c r="I500" s="6">
        <v>0</v>
      </c>
      <c r="J500" s="8" t="s">
        <v>554</v>
      </c>
      <c r="K500" s="5"/>
      <c r="L500" s="33">
        <f t="shared" si="7"/>
        <v>0.43999999999999995</v>
      </c>
    </row>
    <row r="501" spans="1:12">
      <c r="A501" s="3">
        <v>500</v>
      </c>
      <c r="B501" s="4" t="s">
        <v>315</v>
      </c>
      <c r="C501" s="10">
        <v>1</v>
      </c>
      <c r="D501" s="37">
        <f>BestiaryLevels!T$30</f>
        <v>3</v>
      </c>
      <c r="E501">
        <v>4700</v>
      </c>
      <c r="F501">
        <v>2300</v>
      </c>
      <c r="G501">
        <v>300</v>
      </c>
      <c r="H501" s="6">
        <v>1</v>
      </c>
      <c r="I501" s="6">
        <v>0</v>
      </c>
      <c r="J501" s="8" t="s">
        <v>554</v>
      </c>
      <c r="K501" s="5"/>
      <c r="L501" s="33">
        <f t="shared" si="7"/>
        <v>0.43999999999999995</v>
      </c>
    </row>
    <row r="502" spans="1:12">
      <c r="J502" s="9"/>
    </row>
  </sheetData>
  <conditionalFormatting sqref="C2:C501">
    <cfRule type="cellIs" dxfId="21" priority="24" operator="equal">
      <formula>1</formula>
    </cfRule>
    <cfRule type="cellIs" dxfId="20" priority="25" operator="equal">
      <formula>0</formula>
    </cfRule>
  </conditionalFormatting>
  <conditionalFormatting sqref="D2:D501">
    <cfRule type="cellIs" dxfId="19" priority="1" stopIfTrue="1" operator="equal">
      <formula>"?"</formula>
    </cfRule>
    <cfRule type="cellIs" dxfId="18" priority="3" operator="equal">
      <formula>6</formula>
    </cfRule>
    <cfRule type="cellIs" dxfId="17" priority="4" operator="equal">
      <formula>5</formula>
    </cfRule>
    <cfRule type="cellIs" dxfId="16" priority="5" operator="equal">
      <formula>4</formula>
    </cfRule>
    <cfRule type="cellIs" dxfId="15" priority="6" operator="equal">
      <formula>3</formula>
    </cfRule>
    <cfRule type="cellIs" dxfId="14" priority="7" operator="equal">
      <formula>2</formula>
    </cfRule>
    <cfRule type="cellIs" dxfId="13" priority="8" operator="equal">
      <formula>1</formula>
    </cfRule>
  </conditionalFormatting>
  <conditionalFormatting sqref="D2:D501">
    <cfRule type="cellIs" dxfId="12" priority="2" operator="greaterThan">
      <formula>7</formula>
    </cfRule>
  </conditionalFormatting>
  <dataValidations xWindow="283" yWindow="459" count="2">
    <dataValidation type="whole" allowBlank="1" showInputMessage="1" showErrorMessage="1" errorTitle="Invalid Entry" error="Please enter either 0 (not mastered) or 1 (mastered)" sqref="C2:C501">
      <formula1>0</formula1>
      <formula2>1</formula2>
    </dataValidation>
    <dataValidation allowBlank="1" showInputMessage="1" showErrorMessage="1" prompt="Please do not modify these values.  Change the ones on the 'BestiaryLevels' page instead." sqref="D2:D501"/>
  </dataValidation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02"/>
  <sheetViews>
    <sheetView workbookViewId="0">
      <pane ySplit="1" topLeftCell="A2" activePane="bottomLeft" state="frozen"/>
      <selection pane="bottomLeft" activeCell="G5" sqref="G5"/>
    </sheetView>
  </sheetViews>
  <sheetFormatPr baseColWidth="10" defaultRowHeight="15" x14ac:dyDescent="0"/>
  <cols>
    <col min="1" max="1" width="4.33203125" bestFit="1" customWidth="1"/>
    <col min="2" max="2" width="22.83203125" bestFit="1" customWidth="1"/>
    <col min="3" max="3" width="11.33203125" bestFit="1" customWidth="1"/>
    <col min="4" max="4" width="7.83203125" bestFit="1" customWidth="1"/>
    <col min="5" max="5" width="9.1640625" bestFit="1" customWidth="1"/>
    <col min="6" max="7" width="9.1640625" customWidth="1"/>
    <col min="8" max="8" width="12.33203125" bestFit="1" customWidth="1"/>
    <col min="9" max="9" width="5.83203125" bestFit="1" customWidth="1"/>
    <col min="10" max="10" width="25.5" bestFit="1" customWidth="1"/>
    <col min="11" max="11" width="23.6640625" bestFit="1" customWidth="1"/>
  </cols>
  <sheetData>
    <row r="1" spans="1:12">
      <c r="A1" s="2" t="str">
        <f>EnemyInfoCasual!A1</f>
        <v>ID</v>
      </c>
      <c r="B1" s="2" t="str">
        <f>EnemyInfoCasual!B1</f>
        <v>Name</v>
      </c>
      <c r="C1" s="2" t="str">
        <f>EnemyInfoCasual!C1</f>
        <v>IA status</v>
      </c>
      <c r="D1" s="2" t="str">
        <f>EnemyInfoCasual!D1</f>
        <v>Bestiary</v>
      </c>
      <c r="E1" s="2" t="str">
        <f>EnemyInfoCasual!E1</f>
        <v>Exp</v>
      </c>
      <c r="F1" s="2" t="str">
        <f>EnemyInfoCasual!F1</f>
        <v>Coin</v>
      </c>
      <c r="G1" s="2" t="str">
        <f>EnemyInfoCasual!G1</f>
        <v>Pixel</v>
      </c>
      <c r="H1" s="2" t="str">
        <f>EnemyInfoCasual!H1</f>
        <v>Not Evolving?</v>
      </c>
      <c r="I1" s="2" t="str">
        <f>EnemyInfoCasual!I1</f>
        <v>Boss?</v>
      </c>
      <c r="J1" s="2" t="str">
        <f>EnemyInfoCasual!J1</f>
        <v>Primary Area</v>
      </c>
      <c r="K1" s="2" t="s">
        <v>501</v>
      </c>
      <c r="L1" s="2" t="s">
        <v>567</v>
      </c>
    </row>
    <row r="2" spans="1:12">
      <c r="A2" s="3">
        <f>EnemyInfoCasual!A2</f>
        <v>1</v>
      </c>
      <c r="B2" s="4" t="str">
        <f>EnemyInfoCasual!B2</f>
        <v>Invisible X</v>
      </c>
      <c r="C2" s="10">
        <f>EnemyInfoCasual!C2</f>
        <v>1</v>
      </c>
      <c r="D2" s="37">
        <f>EnemyInfoCasual!D2</f>
        <v>5</v>
      </c>
      <c r="E2">
        <f>FLOOR(EnemyInfoCasual!E2*1.25,1)</f>
        <v>2500</v>
      </c>
      <c r="F2">
        <f>FLOOR(EnemyInfoCasual!F2*1.25,1)</f>
        <v>1250</v>
      </c>
      <c r="G2">
        <f>FLOOR(EnemyInfoCasual!G2*1.5,1)</f>
        <v>1500</v>
      </c>
      <c r="H2" s="7">
        <f>EnemyInfoCasual!H2</f>
        <v>1</v>
      </c>
      <c r="I2" s="6">
        <f>EnemyInfoCasual!I2</f>
        <v>1</v>
      </c>
      <c r="J2" s="8" t="str">
        <f>EnemyInfoCasual!J2</f>
        <v>2012: Ye Olde Pub</v>
      </c>
      <c r="K2" s="5"/>
      <c r="L2" s="11">
        <f>EnemyInfoCasual!L2</f>
        <v>0.79999999999999982</v>
      </c>
    </row>
    <row r="3" spans="1:12">
      <c r="A3" s="3">
        <f>EnemyInfoCasual!A3</f>
        <v>2</v>
      </c>
      <c r="B3" s="4" t="str">
        <f>EnemyInfoCasual!B3</f>
        <v>Idle Dummy</v>
      </c>
      <c r="C3" s="10">
        <f>EnemyInfoCasual!C3</f>
        <v>1</v>
      </c>
      <c r="D3" s="37">
        <f>EnemyInfoCasual!D3</f>
        <v>4</v>
      </c>
      <c r="E3">
        <f>FLOOR(EnemyInfoCasual!E3*1.25,1)</f>
        <v>462</v>
      </c>
      <c r="F3">
        <f>FLOOR(EnemyInfoCasual!F3*1.25,1)</f>
        <v>175</v>
      </c>
      <c r="G3">
        <f>FLOOR(EnemyInfoCasual!G3*1.5,1)</f>
        <v>150</v>
      </c>
      <c r="H3" s="7">
        <f>EnemyInfoCasual!H3</f>
        <v>1</v>
      </c>
      <c r="I3" s="6">
        <f>EnemyInfoCasual!I3</f>
        <v>0</v>
      </c>
      <c r="J3" s="8" t="str">
        <f>EnemyInfoCasual!J3</f>
        <v>Beginner Training Zone</v>
      </c>
      <c r="K3" s="5" t="s">
        <v>499</v>
      </c>
      <c r="L3" s="11">
        <f>EnemyInfoCasual!L3</f>
        <v>0.62000000000000011</v>
      </c>
    </row>
    <row r="4" spans="1:12">
      <c r="A4" s="3">
        <f>EnemyInfoCasual!A4</f>
        <v>3</v>
      </c>
      <c r="B4" s="4" t="str">
        <f>EnemyInfoCasual!B4</f>
        <v>Jr. Dummy</v>
      </c>
      <c r="C4" s="10">
        <f>EnemyInfoCasual!C4</f>
        <v>1</v>
      </c>
      <c r="D4" s="37">
        <f>EnemyInfoCasual!D4</f>
        <v>4</v>
      </c>
      <c r="E4">
        <f>FLOOR(EnemyInfoCasual!E4*1.25,1)</f>
        <v>487</v>
      </c>
      <c r="F4">
        <f>FLOOR(EnemyInfoCasual!F4*1.25,1)</f>
        <v>187</v>
      </c>
      <c r="G4">
        <f>FLOOR(EnemyInfoCasual!G4*1.5,1)</f>
        <v>150</v>
      </c>
      <c r="H4" s="7">
        <f>EnemyInfoCasual!H4</f>
        <v>1</v>
      </c>
      <c r="I4" s="6">
        <f>EnemyInfoCasual!I4</f>
        <v>0</v>
      </c>
      <c r="J4" s="8" t="str">
        <f>EnemyInfoCasual!J4</f>
        <v>Beginner Training Zone</v>
      </c>
      <c r="K4" s="5" t="s">
        <v>499</v>
      </c>
      <c r="L4" s="11">
        <f>EnemyInfoCasual!L4</f>
        <v>0.62000000000000011</v>
      </c>
    </row>
    <row r="5" spans="1:12">
      <c r="A5" s="3">
        <f>EnemyInfoCasual!A5</f>
        <v>4</v>
      </c>
      <c r="B5" s="4" t="str">
        <f>EnemyInfoCasual!B5</f>
        <v>Dark Jr. Dummy</v>
      </c>
      <c r="C5" s="10">
        <f>EnemyInfoCasual!C5</f>
        <v>1</v>
      </c>
      <c r="D5" s="37">
        <f>EnemyInfoCasual!D5</f>
        <v>4</v>
      </c>
      <c r="E5">
        <f>FLOOR(EnemyInfoCasual!E5*1.25,1)</f>
        <v>512</v>
      </c>
      <c r="F5">
        <f>FLOOR(EnemyInfoCasual!F5*1.25,1)</f>
        <v>187</v>
      </c>
      <c r="G5">
        <f>FLOOR(EnemyInfoCasual!G5*1.5,1)</f>
        <v>150</v>
      </c>
      <c r="H5" s="7">
        <f>EnemyInfoCasual!H5</f>
        <v>1</v>
      </c>
      <c r="I5" s="6">
        <f>EnemyInfoCasual!I5</f>
        <v>0</v>
      </c>
      <c r="J5" s="8" t="str">
        <f>EnemyInfoCasual!J5</f>
        <v>Beginner Training Zone</v>
      </c>
      <c r="K5" s="5" t="s">
        <v>499</v>
      </c>
      <c r="L5" s="11">
        <f>EnemyInfoCasual!L5</f>
        <v>0.62000000000000011</v>
      </c>
    </row>
    <row r="6" spans="1:12">
      <c r="A6" s="3">
        <f>EnemyInfoCasual!A6</f>
        <v>5</v>
      </c>
      <c r="B6" s="4" t="str">
        <f>EnemyInfoCasual!B6</f>
        <v>Wooden Dummy</v>
      </c>
      <c r="C6" s="10">
        <f>EnemyInfoCasual!C6</f>
        <v>1</v>
      </c>
      <c r="D6" s="37">
        <f>EnemyInfoCasual!D6</f>
        <v>5</v>
      </c>
      <c r="E6">
        <f>FLOOR(EnemyInfoCasual!E6*1.25,1)</f>
        <v>537</v>
      </c>
      <c r="F6">
        <f>FLOOR(EnemyInfoCasual!F6*1.25,1)</f>
        <v>212</v>
      </c>
      <c r="G6">
        <f>FLOOR(EnemyInfoCasual!G6*1.5,1)</f>
        <v>150</v>
      </c>
      <c r="H6" s="7">
        <f>EnemyInfoCasual!H6</f>
        <v>1</v>
      </c>
      <c r="I6" s="6">
        <f>EnemyInfoCasual!I6</f>
        <v>0</v>
      </c>
      <c r="J6" s="8" t="str">
        <f>EnemyInfoCasual!J6</f>
        <v>Beginner Training Zone</v>
      </c>
      <c r="K6" s="5" t="s">
        <v>499</v>
      </c>
      <c r="L6" s="11">
        <f>EnemyInfoCasual!L6</f>
        <v>0.79999999999999982</v>
      </c>
    </row>
    <row r="7" spans="1:12">
      <c r="A7" s="3">
        <f>EnemyInfoCasual!A7</f>
        <v>6</v>
      </c>
      <c r="B7" s="4" t="str">
        <f>EnemyInfoCasual!B7</f>
        <v>Wind Dummy</v>
      </c>
      <c r="C7" s="10">
        <f>EnemyInfoCasual!C7</f>
        <v>1</v>
      </c>
      <c r="D7" s="37">
        <f>EnemyInfoCasual!D7</f>
        <v>4</v>
      </c>
      <c r="E7">
        <f>FLOOR(EnemyInfoCasual!E7*1.25,1)</f>
        <v>562</v>
      </c>
      <c r="F7">
        <f>FLOOR(EnemyInfoCasual!F7*1.25,1)</f>
        <v>212</v>
      </c>
      <c r="G7">
        <f>FLOOR(EnemyInfoCasual!G7*1.5,1)</f>
        <v>150</v>
      </c>
      <c r="H7" s="7">
        <f>EnemyInfoCasual!H7</f>
        <v>1</v>
      </c>
      <c r="I7" s="6">
        <f>EnemyInfoCasual!I7</f>
        <v>0</v>
      </c>
      <c r="J7" s="8" t="str">
        <f>EnemyInfoCasual!J7</f>
        <v>Beginner Training Zone</v>
      </c>
      <c r="K7" s="5" t="s">
        <v>499</v>
      </c>
      <c r="L7" s="11">
        <f>EnemyInfoCasual!L7</f>
        <v>0.62000000000000011</v>
      </c>
    </row>
    <row r="8" spans="1:12">
      <c r="A8" s="3">
        <f>EnemyInfoCasual!A8</f>
        <v>7</v>
      </c>
      <c r="B8" s="4" t="str">
        <f>EnemyInfoCasual!B8</f>
        <v>Ice Dummy</v>
      </c>
      <c r="C8" s="10">
        <f>EnemyInfoCasual!C8</f>
        <v>1</v>
      </c>
      <c r="D8" s="37">
        <f>EnemyInfoCasual!D8</f>
        <v>4</v>
      </c>
      <c r="E8">
        <f>FLOOR(EnemyInfoCasual!E8*1.25,1)</f>
        <v>587</v>
      </c>
      <c r="F8">
        <f>FLOOR(EnemyInfoCasual!F8*1.25,1)</f>
        <v>225</v>
      </c>
      <c r="G8">
        <f>FLOOR(EnemyInfoCasual!G8*1.5,1)</f>
        <v>150</v>
      </c>
      <c r="H8" s="7">
        <f>EnemyInfoCasual!H8</f>
        <v>1</v>
      </c>
      <c r="I8" s="6">
        <f>EnemyInfoCasual!I8</f>
        <v>0</v>
      </c>
      <c r="J8" s="8" t="str">
        <f>EnemyInfoCasual!J8</f>
        <v>Beginner Training Zone</v>
      </c>
      <c r="K8" s="5" t="s">
        <v>499</v>
      </c>
      <c r="L8" s="11">
        <f>EnemyInfoCasual!L8</f>
        <v>0.62000000000000011</v>
      </c>
    </row>
    <row r="9" spans="1:12">
      <c r="A9" s="3">
        <f>EnemyInfoCasual!A9</f>
        <v>8</v>
      </c>
      <c r="B9" s="4" t="str">
        <f>EnemyInfoCasual!B9</f>
        <v>Fire Dummy</v>
      </c>
      <c r="C9" s="10">
        <f>EnemyInfoCasual!C9</f>
        <v>1</v>
      </c>
      <c r="D9" s="37">
        <f>EnemyInfoCasual!D9</f>
        <v>4</v>
      </c>
      <c r="E9">
        <f>FLOOR(EnemyInfoCasual!E9*1.25,1)</f>
        <v>612</v>
      </c>
      <c r="F9">
        <f>FLOOR(EnemyInfoCasual!F9*1.25,1)</f>
        <v>225</v>
      </c>
      <c r="G9">
        <f>FLOOR(EnemyInfoCasual!G9*1.5,1)</f>
        <v>150</v>
      </c>
      <c r="H9" s="7">
        <f>EnemyInfoCasual!H9</f>
        <v>1</v>
      </c>
      <c r="I9" s="6">
        <f>EnemyInfoCasual!I9</f>
        <v>0</v>
      </c>
      <c r="J9" s="8" t="str">
        <f>EnemyInfoCasual!J9</f>
        <v>Beginner Training Zone</v>
      </c>
      <c r="K9" s="5" t="s">
        <v>499</v>
      </c>
      <c r="L9" s="11">
        <f>EnemyInfoCasual!L9</f>
        <v>0.62000000000000011</v>
      </c>
    </row>
    <row r="10" spans="1:12">
      <c r="A10" s="3">
        <f>EnemyInfoCasual!A10</f>
        <v>9</v>
      </c>
      <c r="B10" s="4" t="str">
        <f>EnemyInfoCasual!B10</f>
        <v>Water Dummy</v>
      </c>
      <c r="C10" s="10">
        <f>EnemyInfoCasual!C10</f>
        <v>1</v>
      </c>
      <c r="D10" s="37">
        <f>EnemyInfoCasual!D10</f>
        <v>4</v>
      </c>
      <c r="E10">
        <f>FLOOR(EnemyInfoCasual!E10*1.25,1)</f>
        <v>387</v>
      </c>
      <c r="F10">
        <f>FLOOR(EnemyInfoCasual!F10*1.25,1)</f>
        <v>150</v>
      </c>
      <c r="G10">
        <f>FLOOR(EnemyInfoCasual!G10*1.5,1)</f>
        <v>150</v>
      </c>
      <c r="H10" s="7">
        <f>EnemyInfoCasual!H10</f>
        <v>0</v>
      </c>
      <c r="I10" s="6">
        <f>EnemyInfoCasual!I10</f>
        <v>0</v>
      </c>
      <c r="J10" s="8" t="str">
        <f>EnemyInfoCasual!J10</f>
        <v>Beginner Training Zone</v>
      </c>
      <c r="K10" s="5" t="s">
        <v>499</v>
      </c>
      <c r="L10" s="11">
        <f>EnemyInfoCasual!L10</f>
        <v>0.62000000000000011</v>
      </c>
    </row>
    <row r="11" spans="1:12">
      <c r="A11" s="3">
        <f>EnemyInfoCasual!A11</f>
        <v>10</v>
      </c>
      <c r="B11" s="4" t="str">
        <f>EnemyInfoCasual!B11</f>
        <v>Thunder Dummy</v>
      </c>
      <c r="C11" s="10">
        <f>EnemyInfoCasual!C11</f>
        <v>1</v>
      </c>
      <c r="D11" s="37">
        <f>EnemyInfoCasual!D11</f>
        <v>4</v>
      </c>
      <c r="E11">
        <f>FLOOR(EnemyInfoCasual!E11*1.25,1)</f>
        <v>662</v>
      </c>
      <c r="F11">
        <f>FLOOR(EnemyInfoCasual!F11*1.25,1)</f>
        <v>250</v>
      </c>
      <c r="G11">
        <f>FLOOR(EnemyInfoCasual!G11*1.5,1)</f>
        <v>150</v>
      </c>
      <c r="H11" s="7">
        <f>EnemyInfoCasual!H11</f>
        <v>1</v>
      </c>
      <c r="I11" s="6">
        <f>EnemyInfoCasual!I11</f>
        <v>0</v>
      </c>
      <c r="J11" s="8" t="str">
        <f>EnemyInfoCasual!J11</f>
        <v>Beginner Training Zone</v>
      </c>
      <c r="K11" s="5" t="s">
        <v>499</v>
      </c>
      <c r="L11" s="11">
        <f>EnemyInfoCasual!L11</f>
        <v>0.62000000000000011</v>
      </c>
    </row>
    <row r="12" spans="1:12">
      <c r="A12" s="3">
        <f>EnemyInfoCasual!A12</f>
        <v>11</v>
      </c>
      <c r="B12" s="4" t="str">
        <f>EnemyInfoCasual!B12</f>
        <v>Living Dummy</v>
      </c>
      <c r="C12" s="10">
        <f>EnemyInfoCasual!C12</f>
        <v>1</v>
      </c>
      <c r="D12" s="37">
        <f>EnemyInfoCasual!D12</f>
        <v>4</v>
      </c>
      <c r="E12">
        <f>FLOOR(EnemyInfoCasual!E12*1.25,1)</f>
        <v>712</v>
      </c>
      <c r="F12">
        <f>FLOOR(EnemyInfoCasual!F12*1.25,1)</f>
        <v>262</v>
      </c>
      <c r="G12">
        <f>FLOOR(EnemyInfoCasual!G12*1.5,1)</f>
        <v>150</v>
      </c>
      <c r="H12" s="7">
        <f>EnemyInfoCasual!H12</f>
        <v>1</v>
      </c>
      <c r="I12" s="6">
        <f>EnemyInfoCasual!I12</f>
        <v>0</v>
      </c>
      <c r="J12" s="8" t="str">
        <f>EnemyInfoCasual!J12</f>
        <v>Advanced Training Zone</v>
      </c>
      <c r="K12" s="5"/>
      <c r="L12" s="11">
        <f>EnemyInfoCasual!L12</f>
        <v>0.62000000000000011</v>
      </c>
    </row>
    <row r="13" spans="1:12">
      <c r="A13" s="3">
        <f>EnemyInfoCasual!A13</f>
        <v>12</v>
      </c>
      <c r="B13" s="4" t="str">
        <f>EnemyInfoCasual!B13</f>
        <v>Healer Dummy</v>
      </c>
      <c r="C13" s="10">
        <f>EnemyInfoCasual!C13</f>
        <v>1</v>
      </c>
      <c r="D13" s="37">
        <f>EnemyInfoCasual!D13</f>
        <v>4</v>
      </c>
      <c r="E13">
        <f>FLOOR(EnemyInfoCasual!E13*1.25,1)</f>
        <v>737</v>
      </c>
      <c r="F13">
        <f>FLOOR(EnemyInfoCasual!F13*1.25,1)</f>
        <v>262</v>
      </c>
      <c r="G13">
        <f>FLOOR(EnemyInfoCasual!G13*1.5,1)</f>
        <v>150</v>
      </c>
      <c r="H13" s="7">
        <f>EnemyInfoCasual!H13</f>
        <v>1</v>
      </c>
      <c r="I13" s="6">
        <f>EnemyInfoCasual!I13</f>
        <v>0</v>
      </c>
      <c r="J13" s="8" t="str">
        <f>EnemyInfoCasual!J13</f>
        <v>Advanced Training Zone</v>
      </c>
      <c r="K13" s="5"/>
      <c r="L13" s="11">
        <f>EnemyInfoCasual!L13</f>
        <v>0.62000000000000011</v>
      </c>
    </row>
    <row r="14" spans="1:12">
      <c r="A14" s="3">
        <f>EnemyInfoCasual!A14</f>
        <v>13</v>
      </c>
      <c r="B14" s="4" t="str">
        <f>EnemyInfoCasual!B14</f>
        <v>Dark Dummy</v>
      </c>
      <c r="C14" s="10">
        <f>EnemyInfoCasual!C14</f>
        <v>1</v>
      </c>
      <c r="D14" s="37">
        <f>EnemyInfoCasual!D14</f>
        <v>4</v>
      </c>
      <c r="E14">
        <f>FLOOR(EnemyInfoCasual!E14*1.25,1)</f>
        <v>762</v>
      </c>
      <c r="F14">
        <f>FLOOR(EnemyInfoCasual!F14*1.25,1)</f>
        <v>275</v>
      </c>
      <c r="G14">
        <f>FLOOR(EnemyInfoCasual!G14*1.5,1)</f>
        <v>150</v>
      </c>
      <c r="H14" s="7">
        <f>EnemyInfoCasual!H14</f>
        <v>1</v>
      </c>
      <c r="I14" s="6">
        <f>EnemyInfoCasual!I14</f>
        <v>0</v>
      </c>
      <c r="J14" s="8" t="str">
        <f>EnemyInfoCasual!J14</f>
        <v>Advanced Training Zone</v>
      </c>
      <c r="K14" s="5"/>
      <c r="L14" s="11">
        <f>EnemyInfoCasual!L14</f>
        <v>0.62000000000000011</v>
      </c>
    </row>
    <row r="15" spans="1:12">
      <c r="A15" s="3">
        <f>EnemyInfoCasual!A15</f>
        <v>14</v>
      </c>
      <c r="B15" s="4" t="str">
        <f>EnemyInfoCasual!B15</f>
        <v>Ghost Dummy</v>
      </c>
      <c r="C15" s="10">
        <f>EnemyInfoCasual!C15</f>
        <v>1</v>
      </c>
      <c r="D15" s="37">
        <f>EnemyInfoCasual!D15</f>
        <v>4</v>
      </c>
      <c r="E15">
        <f>FLOOR(EnemyInfoCasual!E15*1.25,1)</f>
        <v>787</v>
      </c>
      <c r="F15">
        <f>FLOOR(EnemyInfoCasual!F15*1.25,1)</f>
        <v>287</v>
      </c>
      <c r="G15">
        <f>FLOOR(EnemyInfoCasual!G15*1.5,1)</f>
        <v>150</v>
      </c>
      <c r="H15" s="7">
        <f>EnemyInfoCasual!H15</f>
        <v>1</v>
      </c>
      <c r="I15" s="6">
        <f>EnemyInfoCasual!I15</f>
        <v>0</v>
      </c>
      <c r="J15" s="8" t="str">
        <f>EnemyInfoCasual!J15</f>
        <v>Advanced Training Zone</v>
      </c>
      <c r="K15" s="5"/>
      <c r="L15" s="11">
        <f>EnemyInfoCasual!L15</f>
        <v>0.62000000000000011</v>
      </c>
    </row>
    <row r="16" spans="1:12">
      <c r="A16" s="3">
        <f>EnemyInfoCasual!A16</f>
        <v>15</v>
      </c>
      <c r="B16" s="4" t="str">
        <f>EnemyInfoCasual!B16</f>
        <v>Master Dummy</v>
      </c>
      <c r="C16" s="10">
        <f>EnemyInfoCasual!C16</f>
        <v>1</v>
      </c>
      <c r="D16" s="37">
        <f>EnemyInfoCasual!D16</f>
        <v>4</v>
      </c>
      <c r="E16">
        <f>FLOOR(EnemyInfoCasual!E16*1.25,1)</f>
        <v>2500</v>
      </c>
      <c r="F16">
        <f>FLOOR(EnemyInfoCasual!F16*1.25,1)</f>
        <v>1250</v>
      </c>
      <c r="G16">
        <f>FLOOR(EnemyInfoCasual!G16*1.5,1)</f>
        <v>600</v>
      </c>
      <c r="H16" s="7">
        <f>EnemyInfoCasual!H16</f>
        <v>1</v>
      </c>
      <c r="I16" s="6">
        <f>EnemyInfoCasual!I16</f>
        <v>1</v>
      </c>
      <c r="J16" s="8" t="str">
        <f>EnemyInfoCasual!J16</f>
        <v>Advanced Training Zone</v>
      </c>
      <c r="K16" s="5"/>
      <c r="L16" s="11">
        <f>EnemyInfoCasual!L16</f>
        <v>0.62000000000000011</v>
      </c>
    </row>
    <row r="17" spans="1:12">
      <c r="A17" s="3">
        <f>EnemyInfoCasual!A17</f>
        <v>16</v>
      </c>
      <c r="B17" s="4" t="str">
        <f>EnemyInfoCasual!B17</f>
        <v>Green Snail</v>
      </c>
      <c r="C17" s="10">
        <f>EnemyInfoCasual!C17</f>
        <v>1</v>
      </c>
      <c r="D17" s="37">
        <f>EnemyInfoCasual!D17</f>
        <v>4</v>
      </c>
      <c r="E17">
        <f>FLOOR(EnemyInfoCasual!E17*1.25,1)</f>
        <v>862</v>
      </c>
      <c r="F17">
        <f>FLOOR(EnemyInfoCasual!F17*1.25,1)</f>
        <v>237</v>
      </c>
      <c r="G17">
        <f>FLOOR(EnemyInfoCasual!G17*1.5,1)</f>
        <v>150</v>
      </c>
      <c r="H17" s="7">
        <f>EnemyInfoCasual!H17</f>
        <v>1</v>
      </c>
      <c r="I17" s="6">
        <f>EnemyInfoCasual!I17</f>
        <v>0</v>
      </c>
      <c r="J17" s="8" t="str">
        <f>EnemyInfoCasual!J17</f>
        <v>Mystic Forest</v>
      </c>
      <c r="K17" s="5"/>
      <c r="L17" s="11">
        <f>EnemyInfoCasual!L17</f>
        <v>0.62000000000000011</v>
      </c>
    </row>
    <row r="18" spans="1:12">
      <c r="A18" s="3">
        <f>EnemyInfoCasual!A18</f>
        <v>17</v>
      </c>
      <c r="B18" s="4" t="str">
        <f>EnemyInfoCasual!B18</f>
        <v>Blue Snail</v>
      </c>
      <c r="C18" s="10">
        <f>EnemyInfoCasual!C18</f>
        <v>1</v>
      </c>
      <c r="D18" s="37">
        <f>EnemyInfoCasual!D18</f>
        <v>4</v>
      </c>
      <c r="E18">
        <f>FLOOR(EnemyInfoCasual!E18*1.25,1)</f>
        <v>881</v>
      </c>
      <c r="F18">
        <f>FLOOR(EnemyInfoCasual!F18*1.25,1)</f>
        <v>237</v>
      </c>
      <c r="G18">
        <f>FLOOR(EnemyInfoCasual!G18*1.5,1)</f>
        <v>150</v>
      </c>
      <c r="H18" s="7">
        <f>EnemyInfoCasual!H18</f>
        <v>1</v>
      </c>
      <c r="I18" s="6">
        <f>EnemyInfoCasual!I18</f>
        <v>0</v>
      </c>
      <c r="J18" s="8" t="str">
        <f>EnemyInfoCasual!J18</f>
        <v>Mystic Forest</v>
      </c>
      <c r="K18" s="5"/>
      <c r="L18" s="11">
        <f>EnemyInfoCasual!L18</f>
        <v>0.62000000000000011</v>
      </c>
    </row>
    <row r="19" spans="1:12">
      <c r="A19" s="3">
        <f>EnemyInfoCasual!A19</f>
        <v>18</v>
      </c>
      <c r="B19" s="4" t="str">
        <f>EnemyInfoCasual!B19</f>
        <v>Old Snail</v>
      </c>
      <c r="C19" s="10">
        <f>EnemyInfoCasual!C19</f>
        <v>1</v>
      </c>
      <c r="D19" s="37">
        <f>EnemyInfoCasual!D19</f>
        <v>4</v>
      </c>
      <c r="E19">
        <f>FLOOR(EnemyInfoCasual!E19*1.25,1)</f>
        <v>2962</v>
      </c>
      <c r="F19">
        <f>FLOOR(EnemyInfoCasual!F19*1.25,1)</f>
        <v>1087</v>
      </c>
      <c r="G19">
        <f>FLOOR(EnemyInfoCasual!G19*1.5,1)</f>
        <v>600</v>
      </c>
      <c r="H19" s="7">
        <f>EnemyInfoCasual!H19</f>
        <v>1</v>
      </c>
      <c r="I19" s="6">
        <f>EnemyInfoCasual!I19</f>
        <v>1</v>
      </c>
      <c r="J19" s="8" t="str">
        <f>EnemyInfoCasual!J19</f>
        <v>Mystic Forest</v>
      </c>
      <c r="K19" s="5"/>
      <c r="L19" s="11">
        <f>EnemyInfoCasual!L19</f>
        <v>0.62000000000000011</v>
      </c>
    </row>
    <row r="20" spans="1:12">
      <c r="A20" s="3">
        <f>EnemyInfoCasual!A20</f>
        <v>19</v>
      </c>
      <c r="B20" s="4" t="str">
        <f>EnemyInfoCasual!B20</f>
        <v>Dry Snail</v>
      </c>
      <c r="C20" s="10">
        <f>EnemyInfoCasual!C20</f>
        <v>1</v>
      </c>
      <c r="D20" s="37">
        <f>EnemyInfoCasual!D20</f>
        <v>4</v>
      </c>
      <c r="E20">
        <f>FLOOR(EnemyInfoCasual!E20*1.25,1)</f>
        <v>900</v>
      </c>
      <c r="F20">
        <f>FLOOR(EnemyInfoCasual!F20*1.25,1)</f>
        <v>243</v>
      </c>
      <c r="G20">
        <f>FLOOR(EnemyInfoCasual!G20*1.5,1)</f>
        <v>150</v>
      </c>
      <c r="H20" s="7">
        <f>EnemyInfoCasual!H20</f>
        <v>1</v>
      </c>
      <c r="I20" s="6">
        <f>EnemyInfoCasual!I20</f>
        <v>0</v>
      </c>
      <c r="J20" s="8" t="str">
        <f>EnemyInfoCasual!J20</f>
        <v>Mystic Forest</v>
      </c>
      <c r="K20" s="5"/>
      <c r="L20" s="11">
        <f>EnemyInfoCasual!L20</f>
        <v>0.62000000000000011</v>
      </c>
    </row>
    <row r="21" spans="1:12">
      <c r="A21" s="3">
        <f>EnemyInfoCasual!A21</f>
        <v>20</v>
      </c>
      <c r="B21" s="4" t="str">
        <f>EnemyInfoCasual!B21</f>
        <v>Rabbit</v>
      </c>
      <c r="C21" s="10">
        <f>EnemyInfoCasual!C21</f>
        <v>1</v>
      </c>
      <c r="D21" s="37">
        <f>EnemyInfoCasual!D21</f>
        <v>4</v>
      </c>
      <c r="E21">
        <f>FLOOR(EnemyInfoCasual!E21*1.25,1)</f>
        <v>918</v>
      </c>
      <c r="F21">
        <f>FLOOR(EnemyInfoCasual!F21*1.25,1)</f>
        <v>250</v>
      </c>
      <c r="G21">
        <f>FLOOR(EnemyInfoCasual!G21*1.5,1)</f>
        <v>150</v>
      </c>
      <c r="H21" s="7">
        <f>EnemyInfoCasual!H21</f>
        <v>1</v>
      </c>
      <c r="I21" s="6">
        <f>EnemyInfoCasual!I21</f>
        <v>0</v>
      </c>
      <c r="J21" s="8" t="str">
        <f>EnemyInfoCasual!J21</f>
        <v>Mystic Forest</v>
      </c>
      <c r="K21" s="5"/>
      <c r="L21" s="11">
        <f>EnemyInfoCasual!L21</f>
        <v>0.62000000000000011</v>
      </c>
    </row>
    <row r="22" spans="1:12">
      <c r="A22" s="3">
        <f>EnemyInfoCasual!A22</f>
        <v>21</v>
      </c>
      <c r="B22" s="4" t="str">
        <f>EnemyInfoCasual!B22</f>
        <v>Carabbit</v>
      </c>
      <c r="C22" s="10">
        <f>EnemyInfoCasual!C22</f>
        <v>1</v>
      </c>
      <c r="D22" s="37">
        <f>EnemyInfoCasual!D22</f>
        <v>4</v>
      </c>
      <c r="E22">
        <f>FLOOR(EnemyInfoCasual!E22*1.25,1)</f>
        <v>3100</v>
      </c>
      <c r="F22">
        <f>FLOOR(EnemyInfoCasual!F22*1.25,1)</f>
        <v>1137</v>
      </c>
      <c r="G22">
        <f>FLOOR(EnemyInfoCasual!G22*1.5,1)</f>
        <v>600</v>
      </c>
      <c r="H22" s="7">
        <f>EnemyInfoCasual!H22</f>
        <v>1</v>
      </c>
      <c r="I22" s="6">
        <f>EnemyInfoCasual!I22</f>
        <v>1</v>
      </c>
      <c r="J22" s="8" t="str">
        <f>EnemyInfoCasual!J22</f>
        <v>Mystic Forest</v>
      </c>
      <c r="K22" s="5"/>
      <c r="L22" s="11">
        <f>EnemyInfoCasual!L22</f>
        <v>0.62000000000000011</v>
      </c>
    </row>
    <row r="23" spans="1:12">
      <c r="A23" s="3">
        <f>EnemyInfoCasual!A23</f>
        <v>22</v>
      </c>
      <c r="B23" s="4" t="str">
        <f>EnemyInfoCasual!B23</f>
        <v>Jr. Blob</v>
      </c>
      <c r="C23" s="10">
        <f>EnemyInfoCasual!C23</f>
        <v>1</v>
      </c>
      <c r="D23" s="37">
        <f>EnemyInfoCasual!D23</f>
        <v>4</v>
      </c>
      <c r="E23">
        <f>FLOOR(EnemyInfoCasual!E23*1.25,1)</f>
        <v>937</v>
      </c>
      <c r="F23">
        <f>FLOOR(EnemyInfoCasual!F23*1.25,1)</f>
        <v>256</v>
      </c>
      <c r="G23">
        <f>FLOOR(EnemyInfoCasual!G23*1.5,1)</f>
        <v>150</v>
      </c>
      <c r="H23" s="7">
        <f>EnemyInfoCasual!H23</f>
        <v>1</v>
      </c>
      <c r="I23" s="6">
        <f>EnemyInfoCasual!I23</f>
        <v>0</v>
      </c>
      <c r="J23" s="8" t="str">
        <f>EnemyInfoCasual!J23</f>
        <v>Mystic Forest</v>
      </c>
      <c r="K23" s="5"/>
      <c r="L23" s="11">
        <f>EnemyInfoCasual!L23</f>
        <v>0.62000000000000011</v>
      </c>
    </row>
    <row r="24" spans="1:12">
      <c r="A24" s="3">
        <f>EnemyInfoCasual!A24</f>
        <v>23</v>
      </c>
      <c r="B24" s="4" t="str">
        <f>EnemyInfoCasual!B24</f>
        <v>Blob</v>
      </c>
      <c r="C24" s="10">
        <f>EnemyInfoCasual!C24</f>
        <v>1</v>
      </c>
      <c r="D24" s="37">
        <f>EnemyInfoCasual!D24</f>
        <v>4</v>
      </c>
      <c r="E24">
        <f>FLOOR(EnemyInfoCasual!E24*1.25,1)</f>
        <v>956</v>
      </c>
      <c r="F24">
        <f>FLOOR(EnemyInfoCasual!F24*1.25,1)</f>
        <v>262</v>
      </c>
      <c r="G24">
        <f>FLOOR(EnemyInfoCasual!G24*1.5,1)</f>
        <v>150</v>
      </c>
      <c r="H24" s="7">
        <f>EnemyInfoCasual!H24</f>
        <v>1</v>
      </c>
      <c r="I24" s="6">
        <f>EnemyInfoCasual!I24</f>
        <v>0</v>
      </c>
      <c r="J24" s="8" t="str">
        <f>EnemyInfoCasual!J24</f>
        <v>Mystic Forest</v>
      </c>
      <c r="K24" s="5"/>
      <c r="L24" s="11">
        <f>EnemyInfoCasual!L24</f>
        <v>0.62000000000000011</v>
      </c>
    </row>
    <row r="25" spans="1:12">
      <c r="A25" s="3">
        <f>EnemyInfoCasual!A25</f>
        <v>24</v>
      </c>
      <c r="B25" s="4" t="str">
        <f>EnemyInfoCasual!B25</f>
        <v>Glob</v>
      </c>
      <c r="C25" s="10">
        <f>EnemyInfoCasual!C25</f>
        <v>1</v>
      </c>
      <c r="D25" s="37">
        <f>EnemyInfoCasual!D25</f>
        <v>4</v>
      </c>
      <c r="E25">
        <f>FLOOR(EnemyInfoCasual!E25*1.25,1)</f>
        <v>975</v>
      </c>
      <c r="F25">
        <f>FLOOR(EnemyInfoCasual!F25*1.25,1)</f>
        <v>268</v>
      </c>
      <c r="G25">
        <f>FLOOR(EnemyInfoCasual!G25*1.5,1)</f>
        <v>150</v>
      </c>
      <c r="H25" s="7">
        <f>EnemyInfoCasual!H25</f>
        <v>1</v>
      </c>
      <c r="I25" s="6">
        <f>EnemyInfoCasual!I25</f>
        <v>0</v>
      </c>
      <c r="J25" s="8" t="str">
        <f>EnemyInfoCasual!J25</f>
        <v>Mystic Forest</v>
      </c>
      <c r="K25" s="5"/>
      <c r="L25" s="11">
        <f>EnemyInfoCasual!L25</f>
        <v>0.62000000000000011</v>
      </c>
    </row>
    <row r="26" spans="1:12">
      <c r="A26" s="3">
        <f>EnemyInfoCasual!A26</f>
        <v>25</v>
      </c>
      <c r="B26" s="4" t="str">
        <f>EnemyInfoCasual!B26</f>
        <v>BlobBB</v>
      </c>
      <c r="C26" s="10">
        <f>EnemyInfoCasual!C26</f>
        <v>1</v>
      </c>
      <c r="D26" s="37">
        <f>EnemyInfoCasual!D26</f>
        <v>4</v>
      </c>
      <c r="E26">
        <f>FLOOR(EnemyInfoCasual!E26*1.25,1)</f>
        <v>3350</v>
      </c>
      <c r="F26">
        <f>FLOOR(EnemyInfoCasual!F26*1.25,1)</f>
        <v>1237</v>
      </c>
      <c r="G26">
        <f>FLOOR(EnemyInfoCasual!G26*1.5,1)</f>
        <v>600</v>
      </c>
      <c r="H26" s="7">
        <f>EnemyInfoCasual!H26</f>
        <v>1</v>
      </c>
      <c r="I26" s="6">
        <f>EnemyInfoCasual!I26</f>
        <v>1</v>
      </c>
      <c r="J26" s="8" t="str">
        <f>EnemyInfoCasual!J26</f>
        <v>Mystic Forest</v>
      </c>
      <c r="K26" s="5"/>
      <c r="L26" s="11">
        <f>EnemyInfoCasual!L26</f>
        <v>0.62000000000000011</v>
      </c>
    </row>
    <row r="27" spans="1:12">
      <c r="A27" s="3">
        <f>EnemyInfoCasual!A27</f>
        <v>26</v>
      </c>
      <c r="B27" s="4" t="str">
        <f>EnemyInfoCasual!B27</f>
        <v>Jelly</v>
      </c>
      <c r="C27" s="10">
        <f>EnemyInfoCasual!C27</f>
        <v>1</v>
      </c>
      <c r="D27" s="37">
        <f>EnemyInfoCasual!D27</f>
        <v>4</v>
      </c>
      <c r="E27">
        <f>FLOOR(EnemyInfoCasual!E27*1.25,1)</f>
        <v>987</v>
      </c>
      <c r="F27">
        <f>FLOOR(EnemyInfoCasual!F27*1.25,1)</f>
        <v>268</v>
      </c>
      <c r="G27">
        <f>FLOOR(EnemyInfoCasual!G27*1.5,1)</f>
        <v>150</v>
      </c>
      <c r="H27" s="7">
        <f>EnemyInfoCasual!H27</f>
        <v>1</v>
      </c>
      <c r="I27" s="6">
        <f>EnemyInfoCasual!I27</f>
        <v>0</v>
      </c>
      <c r="J27" s="8" t="str">
        <f>EnemyInfoCasual!J27</f>
        <v>Mystic Forest</v>
      </c>
      <c r="K27" s="5"/>
      <c r="L27" s="11">
        <f>EnemyInfoCasual!L27</f>
        <v>0.62000000000000011</v>
      </c>
    </row>
    <row r="28" spans="1:12">
      <c r="A28" s="3">
        <f>EnemyInfoCasual!A28</f>
        <v>27</v>
      </c>
      <c r="B28" s="4" t="str">
        <f>EnemyInfoCasual!B28</f>
        <v>Blue Jelly</v>
      </c>
      <c r="C28" s="10">
        <f>EnemyInfoCasual!C28</f>
        <v>1</v>
      </c>
      <c r="D28" s="37">
        <f>EnemyInfoCasual!D28</f>
        <v>4</v>
      </c>
      <c r="E28">
        <f>FLOOR(EnemyInfoCasual!E28*1.25,1)</f>
        <v>1006</v>
      </c>
      <c r="F28">
        <f>FLOOR(EnemyInfoCasual!F28*1.25,1)</f>
        <v>275</v>
      </c>
      <c r="G28">
        <f>FLOOR(EnemyInfoCasual!G28*1.5,1)</f>
        <v>150</v>
      </c>
      <c r="H28" s="7">
        <f>EnemyInfoCasual!H28</f>
        <v>1</v>
      </c>
      <c r="I28" s="6">
        <f>EnemyInfoCasual!I28</f>
        <v>0</v>
      </c>
      <c r="J28" s="8" t="str">
        <f>EnemyInfoCasual!J28</f>
        <v>Mystic Forest</v>
      </c>
      <c r="K28" s="5"/>
      <c r="L28" s="11">
        <f>EnemyInfoCasual!L28</f>
        <v>0.62000000000000011</v>
      </c>
    </row>
    <row r="29" spans="1:12">
      <c r="A29" s="3">
        <f>EnemyInfoCasual!A29</f>
        <v>28</v>
      </c>
      <c r="B29" s="4" t="str">
        <f>EnemyInfoCasual!B29</f>
        <v>Slime</v>
      </c>
      <c r="C29" s="10">
        <f>EnemyInfoCasual!C29</f>
        <v>1</v>
      </c>
      <c r="D29" s="37">
        <f>EnemyInfoCasual!D29</f>
        <v>4</v>
      </c>
      <c r="E29">
        <f>FLOOR(EnemyInfoCasual!E29*1.25,1)</f>
        <v>1012</v>
      </c>
      <c r="F29">
        <f>FLOOR(EnemyInfoCasual!F29*1.25,1)</f>
        <v>275</v>
      </c>
      <c r="G29">
        <f>FLOOR(EnemyInfoCasual!G29*1.5,1)</f>
        <v>150</v>
      </c>
      <c r="H29" s="7">
        <f>EnemyInfoCasual!H29</f>
        <v>1</v>
      </c>
      <c r="I29" s="6">
        <f>EnemyInfoCasual!I29</f>
        <v>0</v>
      </c>
      <c r="J29" s="8" t="str">
        <f>EnemyInfoCasual!J29</f>
        <v>Mystic Forest</v>
      </c>
      <c r="K29" s="5"/>
      <c r="L29" s="11">
        <f>EnemyInfoCasual!L29</f>
        <v>0.62000000000000011</v>
      </c>
    </row>
    <row r="30" spans="1:12">
      <c r="A30" s="3">
        <f>EnemyInfoCasual!A30</f>
        <v>29</v>
      </c>
      <c r="B30" s="4" t="str">
        <f>EnemyInfoCasual!B30</f>
        <v>Blue Slime</v>
      </c>
      <c r="C30" s="10">
        <f>EnemyInfoCasual!C30</f>
        <v>1</v>
      </c>
      <c r="D30" s="37">
        <f>EnemyInfoCasual!D30</f>
        <v>4</v>
      </c>
      <c r="E30">
        <f>FLOOR(EnemyInfoCasual!E30*1.25,1)</f>
        <v>1031</v>
      </c>
      <c r="F30">
        <f>FLOOR(EnemyInfoCasual!F30*1.25,1)</f>
        <v>281</v>
      </c>
      <c r="G30">
        <f>FLOOR(EnemyInfoCasual!G30*1.5,1)</f>
        <v>150</v>
      </c>
      <c r="H30" s="7">
        <f>EnemyInfoCasual!H30</f>
        <v>1</v>
      </c>
      <c r="I30" s="6">
        <f>EnemyInfoCasual!I30</f>
        <v>0</v>
      </c>
      <c r="J30" s="8" t="str">
        <f>EnemyInfoCasual!J30</f>
        <v>Mystic Forest</v>
      </c>
      <c r="K30" s="5"/>
      <c r="L30" s="11">
        <f>EnemyInfoCasual!L30</f>
        <v>0.62000000000000011</v>
      </c>
    </row>
    <row r="31" spans="1:12">
      <c r="A31" s="3">
        <f>EnemyInfoCasual!A31</f>
        <v>30</v>
      </c>
      <c r="B31" s="4" t="str">
        <f>EnemyInfoCasual!B31</f>
        <v>Jr. Goop</v>
      </c>
      <c r="C31" s="10">
        <f>EnemyInfoCasual!C31</f>
        <v>1</v>
      </c>
      <c r="D31" s="37">
        <f>EnemyInfoCasual!D31</f>
        <v>4</v>
      </c>
      <c r="E31">
        <f>FLOOR(EnemyInfoCasual!E31*1.25,1)</f>
        <v>625</v>
      </c>
      <c r="F31">
        <f>FLOOR(EnemyInfoCasual!F31*1.25,1)</f>
        <v>168</v>
      </c>
      <c r="G31">
        <f>FLOOR(EnemyInfoCasual!G31*1.5,1)</f>
        <v>150</v>
      </c>
      <c r="H31" s="7">
        <f>EnemyInfoCasual!H31</f>
        <v>0</v>
      </c>
      <c r="I31" s="6">
        <f>EnemyInfoCasual!I31</f>
        <v>0</v>
      </c>
      <c r="J31" s="8" t="str">
        <f>EnemyInfoCasual!J31</f>
        <v>Mystic Forest</v>
      </c>
      <c r="K31" s="5"/>
      <c r="L31" s="11">
        <f>EnemyInfoCasual!L31</f>
        <v>0.62000000000000011</v>
      </c>
    </row>
    <row r="32" spans="1:12">
      <c r="A32" s="3">
        <f>EnemyInfoCasual!A32</f>
        <v>31</v>
      </c>
      <c r="B32" s="4" t="str">
        <f>EnemyInfoCasual!B32</f>
        <v>Blue Jr. Goop</v>
      </c>
      <c r="C32" s="10">
        <f>EnemyInfoCasual!C32</f>
        <v>1</v>
      </c>
      <c r="D32" s="37">
        <f>EnemyInfoCasual!D32</f>
        <v>4</v>
      </c>
      <c r="E32">
        <f>FLOOR(EnemyInfoCasual!E32*1.25,1)</f>
        <v>631</v>
      </c>
      <c r="F32">
        <f>FLOOR(EnemyInfoCasual!F32*1.25,1)</f>
        <v>175</v>
      </c>
      <c r="G32">
        <f>FLOOR(EnemyInfoCasual!G32*1.5,1)</f>
        <v>150</v>
      </c>
      <c r="H32" s="7">
        <f>EnemyInfoCasual!H32</f>
        <v>0</v>
      </c>
      <c r="I32" s="6">
        <f>EnemyInfoCasual!I32</f>
        <v>0</v>
      </c>
      <c r="J32" s="8" t="str">
        <f>EnemyInfoCasual!J32</f>
        <v>Mystic Forest</v>
      </c>
      <c r="K32" s="5"/>
      <c r="L32" s="11">
        <f>EnemyInfoCasual!L32</f>
        <v>0.62000000000000011</v>
      </c>
    </row>
    <row r="33" spans="1:12">
      <c r="A33" s="3">
        <f>EnemyInfoCasual!A33</f>
        <v>32</v>
      </c>
      <c r="B33" s="4" t="str">
        <f>EnemyInfoCasual!B33</f>
        <v>Goop</v>
      </c>
      <c r="C33" s="10">
        <f>EnemyInfoCasual!C33</f>
        <v>1</v>
      </c>
      <c r="D33" s="37">
        <f>EnemyInfoCasual!D33</f>
        <v>4</v>
      </c>
      <c r="E33">
        <f>FLOOR(EnemyInfoCasual!E33*1.25,1)</f>
        <v>1068</v>
      </c>
      <c r="F33">
        <f>FLOOR(EnemyInfoCasual!F33*1.25,1)</f>
        <v>293</v>
      </c>
      <c r="G33">
        <f>FLOOR(EnemyInfoCasual!G33*1.5,1)</f>
        <v>150</v>
      </c>
      <c r="H33" s="7">
        <f>EnemyInfoCasual!H33</f>
        <v>1</v>
      </c>
      <c r="I33" s="6">
        <f>EnemyInfoCasual!I33</f>
        <v>0</v>
      </c>
      <c r="J33" s="8" t="str">
        <f>EnemyInfoCasual!J33</f>
        <v>Mystic Forest</v>
      </c>
      <c r="K33" s="5"/>
      <c r="L33" s="11">
        <f>EnemyInfoCasual!L33</f>
        <v>0.62000000000000011</v>
      </c>
    </row>
    <row r="34" spans="1:12">
      <c r="A34" s="3">
        <f>EnemyInfoCasual!A34</f>
        <v>33</v>
      </c>
      <c r="B34" s="4" t="str">
        <f>EnemyInfoCasual!B34</f>
        <v>Blue Goop</v>
      </c>
      <c r="C34" s="10">
        <f>EnemyInfoCasual!C34</f>
        <v>1</v>
      </c>
      <c r="D34" s="37">
        <f>EnemyInfoCasual!D34</f>
        <v>4</v>
      </c>
      <c r="E34">
        <f>FLOOR(EnemyInfoCasual!E34*1.25,1)</f>
        <v>1081</v>
      </c>
      <c r="F34">
        <f>FLOOR(EnemyInfoCasual!F34*1.25,1)</f>
        <v>300</v>
      </c>
      <c r="G34">
        <f>FLOOR(EnemyInfoCasual!G34*1.5,1)</f>
        <v>150</v>
      </c>
      <c r="H34" s="7">
        <f>EnemyInfoCasual!H34</f>
        <v>1</v>
      </c>
      <c r="I34" s="6">
        <f>EnemyInfoCasual!I34</f>
        <v>0</v>
      </c>
      <c r="J34" s="8" t="str">
        <f>EnemyInfoCasual!J34</f>
        <v>Mystic Forest</v>
      </c>
      <c r="K34" s="5"/>
      <c r="L34" s="11">
        <f>EnemyInfoCasual!L34</f>
        <v>0.62000000000000011</v>
      </c>
    </row>
    <row r="35" spans="1:12">
      <c r="A35" s="3">
        <f>EnemyInfoCasual!A35</f>
        <v>34</v>
      </c>
      <c r="B35" s="4" t="str">
        <f>EnemyInfoCasual!B35</f>
        <v>Octopus</v>
      </c>
      <c r="C35" s="10">
        <f>EnemyInfoCasual!C35</f>
        <v>1</v>
      </c>
      <c r="D35" s="37">
        <f>EnemyInfoCasual!D35</f>
        <v>4</v>
      </c>
      <c r="E35">
        <f>FLOOR(EnemyInfoCasual!E35*1.25,1)</f>
        <v>1093</v>
      </c>
      <c r="F35">
        <f>FLOOR(EnemyInfoCasual!F35*1.25,1)</f>
        <v>300</v>
      </c>
      <c r="G35">
        <f>FLOOR(EnemyInfoCasual!G35*1.5,1)</f>
        <v>150</v>
      </c>
      <c r="H35" s="7">
        <f>EnemyInfoCasual!H35</f>
        <v>1</v>
      </c>
      <c r="I35" s="6">
        <f>EnemyInfoCasual!I35</f>
        <v>0</v>
      </c>
      <c r="J35" s="8" t="str">
        <f>EnemyInfoCasual!J35</f>
        <v>Mystic Forest</v>
      </c>
      <c r="K35" s="5"/>
      <c r="L35" s="11">
        <f>EnemyInfoCasual!L35</f>
        <v>0.62000000000000011</v>
      </c>
    </row>
    <row r="36" spans="1:12">
      <c r="A36" s="3">
        <f>EnemyInfoCasual!A36</f>
        <v>35</v>
      </c>
      <c r="B36" s="4" t="str">
        <f>EnemyInfoCasual!B36</f>
        <v>Forest Spirit</v>
      </c>
      <c r="C36" s="10">
        <f>EnemyInfoCasual!C36</f>
        <v>1</v>
      </c>
      <c r="D36" s="37">
        <f>EnemyInfoCasual!D36</f>
        <v>4</v>
      </c>
      <c r="E36">
        <f>FLOOR(EnemyInfoCasual!E36*1.25,1)</f>
        <v>4887</v>
      </c>
      <c r="F36">
        <f>FLOOR(EnemyInfoCasual!F36*1.25,1)</f>
        <v>1825</v>
      </c>
      <c r="G36">
        <f>FLOOR(EnemyInfoCasual!G36*1.5,1)</f>
        <v>1200</v>
      </c>
      <c r="H36" s="7">
        <f>EnemyInfoCasual!H36</f>
        <v>1</v>
      </c>
      <c r="I36" s="6">
        <f>EnemyInfoCasual!I36</f>
        <v>1</v>
      </c>
      <c r="J36" s="8" t="str">
        <f>EnemyInfoCasual!J36</f>
        <v>Night Forest</v>
      </c>
      <c r="K36" s="5"/>
      <c r="L36" s="11">
        <f>EnemyInfoCasual!L36</f>
        <v>0.62000000000000011</v>
      </c>
    </row>
    <row r="37" spans="1:12">
      <c r="A37" s="3">
        <f>EnemyInfoCasual!A37</f>
        <v>36</v>
      </c>
      <c r="B37" s="4" t="str">
        <f>EnemyInfoCasual!B37</f>
        <v>Dark Snail</v>
      </c>
      <c r="C37" s="10">
        <f>EnemyInfoCasual!C37</f>
        <v>1</v>
      </c>
      <c r="D37" s="37">
        <f>EnemyInfoCasual!D37</f>
        <v>4</v>
      </c>
      <c r="E37">
        <f>FLOOR(EnemyInfoCasual!E37*1.25,1)</f>
        <v>1200</v>
      </c>
      <c r="F37">
        <f>FLOOR(EnemyInfoCasual!F37*1.25,1)</f>
        <v>331</v>
      </c>
      <c r="G37">
        <f>FLOOR(EnemyInfoCasual!G37*1.5,1)</f>
        <v>150</v>
      </c>
      <c r="H37" s="7">
        <f>EnemyInfoCasual!H37</f>
        <v>1</v>
      </c>
      <c r="I37" s="6">
        <f>EnemyInfoCasual!I37</f>
        <v>0</v>
      </c>
      <c r="J37" s="8" t="str">
        <f>EnemyInfoCasual!J37</f>
        <v>Night Forest</v>
      </c>
      <c r="K37" s="5"/>
      <c r="L37" s="11">
        <f>EnemyInfoCasual!L37</f>
        <v>0.62000000000000011</v>
      </c>
    </row>
    <row r="38" spans="1:12">
      <c r="A38" s="3">
        <f>EnemyInfoCasual!A38</f>
        <v>37</v>
      </c>
      <c r="B38" s="4" t="str">
        <f>EnemyInfoCasual!B38</f>
        <v>Dark Rabbit</v>
      </c>
      <c r="C38" s="10">
        <f>EnemyInfoCasual!C38</f>
        <v>1</v>
      </c>
      <c r="D38" s="37">
        <f>EnemyInfoCasual!D38</f>
        <v>4</v>
      </c>
      <c r="E38">
        <f>FLOOR(EnemyInfoCasual!E38*1.25,1)</f>
        <v>1212</v>
      </c>
      <c r="F38">
        <f>FLOOR(EnemyInfoCasual!F38*1.25,1)</f>
        <v>337</v>
      </c>
      <c r="G38">
        <f>FLOOR(EnemyInfoCasual!G38*1.5,1)</f>
        <v>150</v>
      </c>
      <c r="H38" s="7">
        <f>EnemyInfoCasual!H38</f>
        <v>1</v>
      </c>
      <c r="I38" s="6">
        <f>EnemyInfoCasual!I38</f>
        <v>0</v>
      </c>
      <c r="J38" s="8" t="str">
        <f>EnemyInfoCasual!J38</f>
        <v>Night Forest</v>
      </c>
      <c r="K38" s="5"/>
      <c r="L38" s="11">
        <f>EnemyInfoCasual!L38</f>
        <v>0.62000000000000011</v>
      </c>
    </row>
    <row r="39" spans="1:12">
      <c r="A39" s="3">
        <f>EnemyInfoCasual!A39</f>
        <v>38</v>
      </c>
      <c r="B39" s="4" t="str">
        <f>EnemyInfoCasual!B39</f>
        <v>Dark Blob</v>
      </c>
      <c r="C39" s="10">
        <f>EnemyInfoCasual!C39</f>
        <v>1</v>
      </c>
      <c r="D39" s="37">
        <f>EnemyInfoCasual!D39</f>
        <v>4</v>
      </c>
      <c r="E39">
        <f>FLOOR(EnemyInfoCasual!E39*1.25,1)</f>
        <v>1237</v>
      </c>
      <c r="F39">
        <f>FLOOR(EnemyInfoCasual!F39*1.25,1)</f>
        <v>343</v>
      </c>
      <c r="G39">
        <f>FLOOR(EnemyInfoCasual!G39*1.5,1)</f>
        <v>150</v>
      </c>
      <c r="H39" s="7">
        <f>EnemyInfoCasual!H39</f>
        <v>1</v>
      </c>
      <c r="I39" s="6">
        <f>EnemyInfoCasual!I39</f>
        <v>0</v>
      </c>
      <c r="J39" s="8" t="str">
        <f>EnemyInfoCasual!J39</f>
        <v>Night Forest</v>
      </c>
      <c r="K39" s="5"/>
      <c r="L39" s="11">
        <f>EnemyInfoCasual!L39</f>
        <v>0.62000000000000011</v>
      </c>
    </row>
    <row r="40" spans="1:12">
      <c r="A40" s="3">
        <f>EnemyInfoCasual!A40</f>
        <v>39</v>
      </c>
      <c r="B40" s="4" t="str">
        <f>EnemyInfoCasual!B40</f>
        <v>Dark Jelly</v>
      </c>
      <c r="C40" s="10">
        <f>EnemyInfoCasual!C40</f>
        <v>1</v>
      </c>
      <c r="D40" s="37">
        <f>EnemyInfoCasual!D40</f>
        <v>4</v>
      </c>
      <c r="E40">
        <f>FLOOR(EnemyInfoCasual!E40*1.25,1)</f>
        <v>1250</v>
      </c>
      <c r="F40">
        <f>FLOOR(EnemyInfoCasual!F40*1.25,1)</f>
        <v>350</v>
      </c>
      <c r="G40">
        <f>FLOOR(EnemyInfoCasual!G40*1.5,1)</f>
        <v>150</v>
      </c>
      <c r="H40" s="7">
        <f>EnemyInfoCasual!H40</f>
        <v>1</v>
      </c>
      <c r="I40" s="6">
        <f>EnemyInfoCasual!I40</f>
        <v>0</v>
      </c>
      <c r="J40" s="8" t="str">
        <f>EnemyInfoCasual!J40</f>
        <v>Night Forest</v>
      </c>
      <c r="K40" s="5"/>
      <c r="L40" s="11">
        <f>EnemyInfoCasual!L40</f>
        <v>0.62000000000000011</v>
      </c>
    </row>
    <row r="41" spans="1:12">
      <c r="A41" s="3">
        <f>EnemyInfoCasual!A41</f>
        <v>40</v>
      </c>
      <c r="B41" s="4" t="str">
        <f>EnemyInfoCasual!B41</f>
        <v>Dark Slime</v>
      </c>
      <c r="C41" s="10">
        <f>EnemyInfoCasual!C41</f>
        <v>1</v>
      </c>
      <c r="D41" s="37">
        <f>EnemyInfoCasual!D41</f>
        <v>4</v>
      </c>
      <c r="E41">
        <f>FLOOR(EnemyInfoCasual!E41*1.25,1)</f>
        <v>1275</v>
      </c>
      <c r="F41">
        <f>FLOOR(EnemyInfoCasual!F41*1.25,1)</f>
        <v>356</v>
      </c>
      <c r="G41">
        <f>FLOOR(EnemyInfoCasual!G41*1.5,1)</f>
        <v>150</v>
      </c>
      <c r="H41" s="7">
        <f>EnemyInfoCasual!H41</f>
        <v>1</v>
      </c>
      <c r="I41" s="6">
        <f>EnemyInfoCasual!I41</f>
        <v>0</v>
      </c>
      <c r="J41" s="8" t="str">
        <f>EnemyInfoCasual!J41</f>
        <v>Night Forest</v>
      </c>
      <c r="K41" s="5"/>
      <c r="L41" s="11">
        <f>EnemyInfoCasual!L41</f>
        <v>0.62000000000000011</v>
      </c>
    </row>
    <row r="42" spans="1:12">
      <c r="A42" s="3">
        <f>EnemyInfoCasual!A42</f>
        <v>41</v>
      </c>
      <c r="B42" s="4" t="str">
        <f>EnemyInfoCasual!B42</f>
        <v>Dark Jr. Goop</v>
      </c>
      <c r="C42" s="10">
        <f>EnemyInfoCasual!C42</f>
        <v>1</v>
      </c>
      <c r="D42" s="37">
        <f>EnemyInfoCasual!D42</f>
        <v>4</v>
      </c>
      <c r="E42">
        <f>FLOOR(EnemyInfoCasual!E42*1.25,1)</f>
        <v>775</v>
      </c>
      <c r="F42">
        <f>FLOOR(EnemyInfoCasual!F42*1.25,1)</f>
        <v>212</v>
      </c>
      <c r="G42">
        <f>FLOOR(EnemyInfoCasual!G42*1.5,1)</f>
        <v>300</v>
      </c>
      <c r="H42" s="7">
        <f>EnemyInfoCasual!H42</f>
        <v>0</v>
      </c>
      <c r="I42" s="6">
        <f>EnemyInfoCasual!I42</f>
        <v>0</v>
      </c>
      <c r="J42" s="8" t="str">
        <f>EnemyInfoCasual!J42</f>
        <v>Night Forest</v>
      </c>
      <c r="K42" s="5"/>
      <c r="L42" s="11">
        <f>EnemyInfoCasual!L42</f>
        <v>0.62000000000000011</v>
      </c>
    </row>
    <row r="43" spans="1:12">
      <c r="A43" s="3">
        <f>EnemyInfoCasual!A43</f>
        <v>42</v>
      </c>
      <c r="B43" s="4" t="str">
        <f>EnemyInfoCasual!B43</f>
        <v>Dark Goop</v>
      </c>
      <c r="C43" s="10">
        <f>EnemyInfoCasual!C43</f>
        <v>1</v>
      </c>
      <c r="D43" s="37">
        <f>EnemyInfoCasual!D43</f>
        <v>4</v>
      </c>
      <c r="E43">
        <f>FLOOR(EnemyInfoCasual!E43*1.25,1)</f>
        <v>1312</v>
      </c>
      <c r="F43">
        <f>FLOOR(EnemyInfoCasual!F43*1.25,1)</f>
        <v>362</v>
      </c>
      <c r="G43">
        <f>FLOOR(EnemyInfoCasual!G43*1.5,1)</f>
        <v>300</v>
      </c>
      <c r="H43" s="7">
        <f>EnemyInfoCasual!H43</f>
        <v>1</v>
      </c>
      <c r="I43" s="6">
        <f>EnemyInfoCasual!I43</f>
        <v>0</v>
      </c>
      <c r="J43" s="8" t="str">
        <f>EnemyInfoCasual!J43</f>
        <v>Night Forest</v>
      </c>
      <c r="K43" s="5"/>
      <c r="L43" s="11">
        <f>EnemyInfoCasual!L43</f>
        <v>0.62000000000000011</v>
      </c>
    </row>
    <row r="44" spans="1:12">
      <c r="A44" s="3">
        <f>EnemyInfoCasual!A44</f>
        <v>43</v>
      </c>
      <c r="B44" s="4" t="str">
        <f>EnemyInfoCasual!B44</f>
        <v>Tree Stump</v>
      </c>
      <c r="C44" s="10">
        <f>EnemyInfoCasual!C44</f>
        <v>1</v>
      </c>
      <c r="D44" s="37">
        <f>EnemyInfoCasual!D44</f>
        <v>4</v>
      </c>
      <c r="E44">
        <f>FLOOR(EnemyInfoCasual!E44*1.25,1)</f>
        <v>1325</v>
      </c>
      <c r="F44">
        <f>FLOOR(EnemyInfoCasual!F44*1.25,1)</f>
        <v>368</v>
      </c>
      <c r="G44">
        <f>FLOOR(EnemyInfoCasual!G44*1.5,1)</f>
        <v>300</v>
      </c>
      <c r="H44" s="7">
        <f>EnemyInfoCasual!H44</f>
        <v>1</v>
      </c>
      <c r="I44" s="6">
        <f>EnemyInfoCasual!I44</f>
        <v>0</v>
      </c>
      <c r="J44" s="8" t="str">
        <f>EnemyInfoCasual!J44</f>
        <v>Night Forest</v>
      </c>
      <c r="K44" s="8" t="s">
        <v>507</v>
      </c>
      <c r="L44" s="11">
        <f>EnemyInfoCasual!L44</f>
        <v>0.62000000000000011</v>
      </c>
    </row>
    <row r="45" spans="1:12">
      <c r="A45" s="3">
        <f>EnemyInfoCasual!A45</f>
        <v>44</v>
      </c>
      <c r="B45" s="4" t="str">
        <f>EnemyInfoCasual!B45</f>
        <v>Dark Stump</v>
      </c>
      <c r="C45" s="10">
        <f>EnemyInfoCasual!C45</f>
        <v>1</v>
      </c>
      <c r="D45" s="37">
        <f>EnemyInfoCasual!D45</f>
        <v>4</v>
      </c>
      <c r="E45">
        <f>FLOOR(EnemyInfoCasual!E45*1.25,1)</f>
        <v>1350</v>
      </c>
      <c r="F45">
        <f>FLOOR(EnemyInfoCasual!F45*1.25,1)</f>
        <v>375</v>
      </c>
      <c r="G45">
        <f>FLOOR(EnemyInfoCasual!G45*1.5,1)</f>
        <v>300</v>
      </c>
      <c r="H45" s="7">
        <f>EnemyInfoCasual!H45</f>
        <v>1</v>
      </c>
      <c r="I45" s="6">
        <f>EnemyInfoCasual!I45</f>
        <v>0</v>
      </c>
      <c r="J45" s="8" t="str">
        <f>EnemyInfoCasual!J45</f>
        <v>Night Forest</v>
      </c>
      <c r="K45" s="8" t="s">
        <v>507</v>
      </c>
      <c r="L45" s="11">
        <f>EnemyInfoCasual!L45</f>
        <v>0.62000000000000011</v>
      </c>
    </row>
    <row r="46" spans="1:12">
      <c r="A46" s="3">
        <f>EnemyInfoCasual!A46</f>
        <v>45</v>
      </c>
      <c r="B46" s="4" t="str">
        <f>EnemyInfoCasual!B46</f>
        <v>Zombie Stump</v>
      </c>
      <c r="C46" s="10">
        <f>EnemyInfoCasual!C46</f>
        <v>1</v>
      </c>
      <c r="D46" s="37">
        <f>EnemyInfoCasual!D46</f>
        <v>4</v>
      </c>
      <c r="E46">
        <f>FLOOR(EnemyInfoCasual!E46*1.25,1)</f>
        <v>1362</v>
      </c>
      <c r="F46">
        <f>FLOOR(EnemyInfoCasual!F46*1.25,1)</f>
        <v>381</v>
      </c>
      <c r="G46">
        <f>FLOOR(EnemyInfoCasual!G46*1.5,1)</f>
        <v>300</v>
      </c>
      <c r="H46" s="7">
        <f>EnemyInfoCasual!H46</f>
        <v>1</v>
      </c>
      <c r="I46" s="6">
        <f>EnemyInfoCasual!I46</f>
        <v>0</v>
      </c>
      <c r="J46" s="8" t="str">
        <f>EnemyInfoCasual!J46</f>
        <v>Night Forest</v>
      </c>
      <c r="K46" s="8" t="s">
        <v>507</v>
      </c>
      <c r="L46" s="11">
        <f>EnemyInfoCasual!L46</f>
        <v>0.62000000000000011</v>
      </c>
    </row>
    <row r="47" spans="1:12">
      <c r="A47" s="3">
        <f>EnemyInfoCasual!A47</f>
        <v>46</v>
      </c>
      <c r="B47" s="4" t="str">
        <f>EnemyInfoCasual!B47</f>
        <v>Green Tree</v>
      </c>
      <c r="C47" s="10">
        <f>EnemyInfoCasual!C47</f>
        <v>1</v>
      </c>
      <c r="D47" s="37">
        <f>EnemyInfoCasual!D47</f>
        <v>4</v>
      </c>
      <c r="E47">
        <f>FLOOR(EnemyInfoCasual!E47*1.25,1)</f>
        <v>1387</v>
      </c>
      <c r="F47">
        <f>FLOOR(EnemyInfoCasual!F47*1.25,1)</f>
        <v>387</v>
      </c>
      <c r="G47">
        <f>FLOOR(EnemyInfoCasual!G47*1.5,1)</f>
        <v>300</v>
      </c>
      <c r="H47" s="7">
        <f>EnemyInfoCasual!H47</f>
        <v>1</v>
      </c>
      <c r="I47" s="6">
        <f>EnemyInfoCasual!I47</f>
        <v>0</v>
      </c>
      <c r="J47" s="8" t="str">
        <f>EnemyInfoCasual!J47</f>
        <v>Night Forest</v>
      </c>
      <c r="K47" s="8" t="s">
        <v>507</v>
      </c>
      <c r="L47" s="11">
        <f>EnemyInfoCasual!L47</f>
        <v>0.62000000000000011</v>
      </c>
    </row>
    <row r="48" spans="1:12">
      <c r="A48" s="3">
        <f>EnemyInfoCasual!A48</f>
        <v>47</v>
      </c>
      <c r="B48" s="4" t="str">
        <f>EnemyInfoCasual!B48</f>
        <v>Red Tree</v>
      </c>
      <c r="C48" s="10">
        <f>EnemyInfoCasual!C48</f>
        <v>1</v>
      </c>
      <c r="D48" s="37">
        <f>EnemyInfoCasual!D48</f>
        <v>4</v>
      </c>
      <c r="E48">
        <f>FLOOR(EnemyInfoCasual!E48*1.25,1)</f>
        <v>1425</v>
      </c>
      <c r="F48">
        <f>FLOOR(EnemyInfoCasual!F48*1.25,1)</f>
        <v>393</v>
      </c>
      <c r="G48">
        <f>FLOOR(EnemyInfoCasual!G48*1.5,1)</f>
        <v>300</v>
      </c>
      <c r="H48" s="7">
        <f>EnemyInfoCasual!H48</f>
        <v>1</v>
      </c>
      <c r="I48" s="6">
        <f>EnemyInfoCasual!I48</f>
        <v>0</v>
      </c>
      <c r="J48" s="8" t="str">
        <f>EnemyInfoCasual!J48</f>
        <v>Night Forest</v>
      </c>
      <c r="K48" s="8" t="s">
        <v>507</v>
      </c>
      <c r="L48" s="11">
        <f>EnemyInfoCasual!L48</f>
        <v>0.62000000000000011</v>
      </c>
    </row>
    <row r="49" spans="1:12">
      <c r="A49" s="3">
        <f>EnemyInfoCasual!A49</f>
        <v>48</v>
      </c>
      <c r="B49" s="4" t="str">
        <f>EnemyInfoCasual!B49</f>
        <v>Treeman</v>
      </c>
      <c r="C49" s="10">
        <f>EnemyInfoCasual!C49</f>
        <v>1</v>
      </c>
      <c r="D49" s="37">
        <f>EnemyInfoCasual!D49</f>
        <v>4</v>
      </c>
      <c r="E49">
        <f>FLOOR(EnemyInfoCasual!E49*1.25,1)</f>
        <v>4587</v>
      </c>
      <c r="F49">
        <f>FLOOR(EnemyInfoCasual!F49*1.25,1)</f>
        <v>1712</v>
      </c>
      <c r="G49">
        <f>FLOOR(EnemyInfoCasual!G49*1.5,1)</f>
        <v>1200</v>
      </c>
      <c r="H49" s="7">
        <f>EnemyInfoCasual!H49</f>
        <v>1</v>
      </c>
      <c r="I49" s="6">
        <f>EnemyInfoCasual!I49</f>
        <v>1</v>
      </c>
      <c r="J49" s="8" t="str">
        <f>EnemyInfoCasual!J49</f>
        <v>Night Forest</v>
      </c>
      <c r="K49" s="8" t="s">
        <v>507</v>
      </c>
      <c r="L49" s="11">
        <f>EnemyInfoCasual!L49</f>
        <v>0.62000000000000011</v>
      </c>
    </row>
    <row r="50" spans="1:12">
      <c r="A50" s="3">
        <f>EnemyInfoCasual!A50</f>
        <v>49</v>
      </c>
      <c r="B50" s="4" t="str">
        <f>EnemyInfoCasual!B50</f>
        <v>Moose</v>
      </c>
      <c r="C50" s="10">
        <f>EnemyInfoCasual!C50</f>
        <v>1</v>
      </c>
      <c r="D50" s="37">
        <f>EnemyInfoCasual!D50</f>
        <v>4</v>
      </c>
      <c r="E50">
        <f>FLOOR(EnemyInfoCasual!E50*1.25,1)</f>
        <v>1437</v>
      </c>
      <c r="F50">
        <f>FLOOR(EnemyInfoCasual!F50*1.25,1)</f>
        <v>400</v>
      </c>
      <c r="G50">
        <f>FLOOR(EnemyInfoCasual!G50*1.5,1)</f>
        <v>300</v>
      </c>
      <c r="H50" s="7">
        <f>EnemyInfoCasual!H50</f>
        <v>1</v>
      </c>
      <c r="I50" s="6">
        <f>EnemyInfoCasual!I50</f>
        <v>0</v>
      </c>
      <c r="J50" s="8" t="str">
        <f>EnemyInfoCasual!J50</f>
        <v>Night Forest</v>
      </c>
      <c r="K50" s="5"/>
      <c r="L50" s="11">
        <f>EnemyInfoCasual!L50</f>
        <v>0.62000000000000011</v>
      </c>
    </row>
    <row r="51" spans="1:12">
      <c r="A51" s="3">
        <f>EnemyInfoCasual!A51</f>
        <v>50</v>
      </c>
      <c r="B51" s="4" t="str">
        <f>EnemyInfoCasual!B51</f>
        <v>Orange Moose</v>
      </c>
      <c r="C51" s="10">
        <f>EnemyInfoCasual!C51</f>
        <v>1</v>
      </c>
      <c r="D51" s="37">
        <f>EnemyInfoCasual!D51</f>
        <v>4</v>
      </c>
      <c r="E51">
        <f>FLOOR(EnemyInfoCasual!E51*1.25,1)</f>
        <v>1462</v>
      </c>
      <c r="F51">
        <f>FLOOR(EnemyInfoCasual!F51*1.25,1)</f>
        <v>406</v>
      </c>
      <c r="G51">
        <f>FLOOR(EnemyInfoCasual!G51*1.5,1)</f>
        <v>300</v>
      </c>
      <c r="H51" s="7">
        <f>EnemyInfoCasual!H51</f>
        <v>1</v>
      </c>
      <c r="I51" s="6">
        <f>EnemyInfoCasual!I51</f>
        <v>0</v>
      </c>
      <c r="J51" s="8" t="str">
        <f>EnemyInfoCasual!J51</f>
        <v>Night Forest</v>
      </c>
      <c r="K51" s="5"/>
      <c r="L51" s="11">
        <f>EnemyInfoCasual!L51</f>
        <v>0.62000000000000011</v>
      </c>
    </row>
    <row r="52" spans="1:12">
      <c r="A52" s="3">
        <f>EnemyInfoCasual!A52</f>
        <v>51</v>
      </c>
      <c r="B52" s="4" t="str">
        <f>EnemyInfoCasual!B52</f>
        <v>Mushouse</v>
      </c>
      <c r="C52" s="10">
        <f>EnemyInfoCasual!C52</f>
        <v>1</v>
      </c>
      <c r="D52" s="37">
        <f>EnemyInfoCasual!D52</f>
        <v>4</v>
      </c>
      <c r="E52">
        <f>FLOOR(EnemyInfoCasual!E52*1.25,1)</f>
        <v>881</v>
      </c>
      <c r="F52">
        <f>FLOOR(EnemyInfoCasual!F52*1.25,1)</f>
        <v>243</v>
      </c>
      <c r="G52">
        <f>FLOOR(EnemyInfoCasual!G52*1.5,1)</f>
        <v>300</v>
      </c>
      <c r="H52" s="7">
        <f>EnemyInfoCasual!H52</f>
        <v>0</v>
      </c>
      <c r="I52" s="6">
        <f>EnemyInfoCasual!I52</f>
        <v>0</v>
      </c>
      <c r="J52" s="8" t="str">
        <f>EnemyInfoCasual!J52</f>
        <v>Night Forest</v>
      </c>
      <c r="K52" s="8" t="s">
        <v>507</v>
      </c>
      <c r="L52" s="11">
        <f>EnemyInfoCasual!L52</f>
        <v>0.62000000000000011</v>
      </c>
    </row>
    <row r="53" spans="1:12">
      <c r="A53" s="3">
        <f>EnemyInfoCasual!A53</f>
        <v>52</v>
      </c>
      <c r="B53" s="4" t="str">
        <f>EnemyInfoCasual!B53</f>
        <v>Mushroom</v>
      </c>
      <c r="C53" s="10">
        <f>EnemyInfoCasual!C53</f>
        <v>1</v>
      </c>
      <c r="D53" s="37">
        <f>EnemyInfoCasual!D53</f>
        <v>4</v>
      </c>
      <c r="E53">
        <f>FLOOR(EnemyInfoCasual!E53*1.25,1)</f>
        <v>1487</v>
      </c>
      <c r="F53">
        <f>FLOOR(EnemyInfoCasual!F53*1.25,1)</f>
        <v>418</v>
      </c>
      <c r="G53">
        <f>FLOOR(EnemyInfoCasual!G53*1.5,1)</f>
        <v>300</v>
      </c>
      <c r="H53" s="7">
        <f>EnemyInfoCasual!H53</f>
        <v>1</v>
      </c>
      <c r="I53" s="6">
        <f>EnemyInfoCasual!I53</f>
        <v>0</v>
      </c>
      <c r="J53" s="8" t="str">
        <f>EnemyInfoCasual!J53</f>
        <v>Night Forest</v>
      </c>
      <c r="K53" s="8" t="s">
        <v>507</v>
      </c>
      <c r="L53" s="11">
        <f>EnemyInfoCasual!L53</f>
        <v>0.62000000000000011</v>
      </c>
    </row>
    <row r="54" spans="1:12">
      <c r="A54" s="3">
        <f>EnemyInfoCasual!A54</f>
        <v>53</v>
      </c>
      <c r="B54" s="4" t="str">
        <f>EnemyInfoCasual!B54</f>
        <v>Giant Mushouse</v>
      </c>
      <c r="C54" s="10">
        <f>EnemyInfoCasual!C54</f>
        <v>1</v>
      </c>
      <c r="D54" s="37">
        <f>EnemyInfoCasual!D54</f>
        <v>4</v>
      </c>
      <c r="E54">
        <f>FLOOR(EnemyInfoCasual!E54*1.25,1)</f>
        <v>2875</v>
      </c>
      <c r="F54">
        <f>FLOOR(EnemyInfoCasual!F54*1.25,1)</f>
        <v>1075</v>
      </c>
      <c r="G54">
        <f>FLOOR(EnemyInfoCasual!G54*1.5,1)</f>
        <v>1200</v>
      </c>
      <c r="H54" s="7">
        <f>EnemyInfoCasual!H54</f>
        <v>0</v>
      </c>
      <c r="I54" s="6">
        <f>EnemyInfoCasual!I54</f>
        <v>1</v>
      </c>
      <c r="J54" s="8" t="str">
        <f>EnemyInfoCasual!J54</f>
        <v>Night Forest</v>
      </c>
      <c r="K54" s="8" t="s">
        <v>507</v>
      </c>
      <c r="L54" s="11">
        <f>EnemyInfoCasual!L54</f>
        <v>0.62000000000000011</v>
      </c>
    </row>
    <row r="55" spans="1:12">
      <c r="A55" s="3">
        <f>EnemyInfoCasual!A55</f>
        <v>54</v>
      </c>
      <c r="B55" s="4" t="str">
        <f>EnemyInfoCasual!B55</f>
        <v>Giant Mushroom</v>
      </c>
      <c r="C55" s="10">
        <f>EnemyInfoCasual!C55</f>
        <v>1</v>
      </c>
      <c r="D55" s="37">
        <f>EnemyInfoCasual!D55</f>
        <v>4</v>
      </c>
      <c r="E55">
        <f>FLOOR(EnemyInfoCasual!E55*1.25,1)</f>
        <v>5087</v>
      </c>
      <c r="F55">
        <f>FLOOR(EnemyInfoCasual!F55*1.25,1)</f>
        <v>1900</v>
      </c>
      <c r="G55">
        <f>FLOOR(EnemyInfoCasual!G55*1.5,1)</f>
        <v>1200</v>
      </c>
      <c r="H55" s="7">
        <f>EnemyInfoCasual!H55</f>
        <v>1</v>
      </c>
      <c r="I55" s="6">
        <f>EnemyInfoCasual!I55</f>
        <v>1</v>
      </c>
      <c r="J55" s="8" t="str">
        <f>EnemyInfoCasual!J55</f>
        <v>Night Forest</v>
      </c>
      <c r="K55" s="8" t="s">
        <v>507</v>
      </c>
      <c r="L55" s="11">
        <f>EnemyInfoCasual!L55</f>
        <v>0.62000000000000011</v>
      </c>
    </row>
    <row r="56" spans="1:12">
      <c r="A56" s="3">
        <f>EnemyInfoCasual!A56</f>
        <v>55</v>
      </c>
      <c r="B56" s="4" t="str">
        <f>EnemyInfoCasual!B56</f>
        <v>Bird</v>
      </c>
      <c r="C56" s="10">
        <f>EnemyInfoCasual!C56</f>
        <v>1</v>
      </c>
      <c r="D56" s="37">
        <f>EnemyInfoCasual!D56</f>
        <v>4</v>
      </c>
      <c r="E56">
        <f>FLOOR(EnemyInfoCasual!E56*1.25,1)</f>
        <v>1812</v>
      </c>
      <c r="F56">
        <f>FLOOR(EnemyInfoCasual!F56*1.25,1)</f>
        <v>512</v>
      </c>
      <c r="G56">
        <f>FLOOR(EnemyInfoCasual!G56*1.5,1)</f>
        <v>300</v>
      </c>
      <c r="H56" s="7">
        <f>EnemyInfoCasual!H56</f>
        <v>1</v>
      </c>
      <c r="I56" s="6">
        <f>EnemyInfoCasual!I56</f>
        <v>0</v>
      </c>
      <c r="J56" s="8" t="str">
        <f>EnemyInfoCasual!J56</f>
        <v>The Sky</v>
      </c>
      <c r="K56" s="5"/>
      <c r="L56" s="11">
        <f>EnemyInfoCasual!L56</f>
        <v>0.62000000000000011</v>
      </c>
    </row>
    <row r="57" spans="1:12">
      <c r="A57" s="3">
        <f>EnemyInfoCasual!A57</f>
        <v>56</v>
      </c>
      <c r="B57" s="4" t="str">
        <f>EnemyInfoCasual!B57</f>
        <v>Blue Bird</v>
      </c>
      <c r="C57" s="10">
        <f>EnemyInfoCasual!C57</f>
        <v>1</v>
      </c>
      <c r="D57" s="37">
        <f>EnemyInfoCasual!D57</f>
        <v>4</v>
      </c>
      <c r="E57">
        <f>FLOOR(EnemyInfoCasual!E57*1.25,1)</f>
        <v>1875</v>
      </c>
      <c r="F57">
        <f>FLOOR(EnemyInfoCasual!F57*1.25,1)</f>
        <v>531</v>
      </c>
      <c r="G57">
        <f>FLOOR(EnemyInfoCasual!G57*1.5,1)</f>
        <v>300</v>
      </c>
      <c r="H57" s="7">
        <f>EnemyInfoCasual!H57</f>
        <v>1</v>
      </c>
      <c r="I57" s="6">
        <f>EnemyInfoCasual!I57</f>
        <v>0</v>
      </c>
      <c r="J57" s="8" t="str">
        <f>EnemyInfoCasual!J57</f>
        <v>The Sky</v>
      </c>
      <c r="K57" s="5"/>
      <c r="L57" s="11">
        <f>EnemyInfoCasual!L57</f>
        <v>0.62000000000000011</v>
      </c>
    </row>
    <row r="58" spans="1:12">
      <c r="A58" s="3">
        <f>EnemyInfoCasual!A58</f>
        <v>57</v>
      </c>
      <c r="B58" s="4" t="str">
        <f>EnemyInfoCasual!B58</f>
        <v>Healer Bird</v>
      </c>
      <c r="C58" s="10">
        <f>EnemyInfoCasual!C58</f>
        <v>1</v>
      </c>
      <c r="D58" s="37">
        <f>EnemyInfoCasual!D58</f>
        <v>4</v>
      </c>
      <c r="E58">
        <f>FLOOR(EnemyInfoCasual!E58*1.25,1)</f>
        <v>1937</v>
      </c>
      <c r="F58">
        <f>FLOOR(EnemyInfoCasual!F58*1.25,1)</f>
        <v>543</v>
      </c>
      <c r="G58">
        <f>FLOOR(EnemyInfoCasual!G58*1.5,1)</f>
        <v>300</v>
      </c>
      <c r="H58" s="7">
        <f>EnemyInfoCasual!H58</f>
        <v>1</v>
      </c>
      <c r="I58" s="6">
        <f>EnemyInfoCasual!I58</f>
        <v>0</v>
      </c>
      <c r="J58" s="8" t="str">
        <f>EnemyInfoCasual!J58</f>
        <v>The Sky</v>
      </c>
      <c r="K58" s="5"/>
      <c r="L58" s="11">
        <f>EnemyInfoCasual!L58</f>
        <v>0.62000000000000011</v>
      </c>
    </row>
    <row r="59" spans="1:12">
      <c r="A59" s="3">
        <f>EnemyInfoCasual!A59</f>
        <v>58</v>
      </c>
      <c r="B59" s="4" t="str">
        <f>EnemyInfoCasual!B59</f>
        <v>Dark Bird</v>
      </c>
      <c r="C59" s="10">
        <f>EnemyInfoCasual!C59</f>
        <v>1</v>
      </c>
      <c r="D59" s="37">
        <f>EnemyInfoCasual!D59</f>
        <v>4</v>
      </c>
      <c r="E59">
        <f>FLOOR(EnemyInfoCasual!E59*1.25,1)</f>
        <v>1987</v>
      </c>
      <c r="F59">
        <f>FLOOR(EnemyInfoCasual!F59*1.25,1)</f>
        <v>562</v>
      </c>
      <c r="G59">
        <f>FLOOR(EnemyInfoCasual!G59*1.5,1)</f>
        <v>450</v>
      </c>
      <c r="H59" s="7">
        <f>EnemyInfoCasual!H59</f>
        <v>1</v>
      </c>
      <c r="I59" s="6">
        <f>EnemyInfoCasual!I59</f>
        <v>0</v>
      </c>
      <c r="J59" s="8" t="str">
        <f>EnemyInfoCasual!J59</f>
        <v>The Sky</v>
      </c>
      <c r="K59" s="5"/>
      <c r="L59" s="11">
        <f>EnemyInfoCasual!L59</f>
        <v>0.62000000000000011</v>
      </c>
    </row>
    <row r="60" spans="1:12">
      <c r="A60" s="3">
        <f>EnemyInfoCasual!A60</f>
        <v>59</v>
      </c>
      <c r="B60" s="4" t="str">
        <f>EnemyInfoCasual!B60</f>
        <v>Thunderbird</v>
      </c>
      <c r="C60" s="10">
        <f>EnemyInfoCasual!C60</f>
        <v>1</v>
      </c>
      <c r="D60" s="37">
        <f>EnemyInfoCasual!D60</f>
        <v>4</v>
      </c>
      <c r="E60">
        <f>FLOOR(EnemyInfoCasual!E60*1.25,1)</f>
        <v>2050</v>
      </c>
      <c r="F60">
        <f>FLOOR(EnemyInfoCasual!F60*1.25,1)</f>
        <v>581</v>
      </c>
      <c r="G60">
        <f>FLOOR(EnemyInfoCasual!G60*1.5,1)</f>
        <v>450</v>
      </c>
      <c r="H60" s="7">
        <f>EnemyInfoCasual!H60</f>
        <v>1</v>
      </c>
      <c r="I60" s="6">
        <f>EnemyInfoCasual!I60</f>
        <v>0</v>
      </c>
      <c r="J60" s="8" t="str">
        <f>EnemyInfoCasual!J60</f>
        <v>The Sky</v>
      </c>
      <c r="K60" s="5"/>
      <c r="L60" s="11">
        <f>EnemyInfoCasual!L60</f>
        <v>0.62000000000000011</v>
      </c>
    </row>
    <row r="61" spans="1:12">
      <c r="A61" s="3">
        <f>EnemyInfoCasual!A61</f>
        <v>60</v>
      </c>
      <c r="B61" s="4" t="str">
        <f>EnemyInfoCasual!B61</f>
        <v>Zombie Bird</v>
      </c>
      <c r="C61" s="10">
        <f>EnemyInfoCasual!C61</f>
        <v>1</v>
      </c>
      <c r="D61" s="37">
        <f>EnemyInfoCasual!D61</f>
        <v>4</v>
      </c>
      <c r="E61">
        <f>FLOOR(EnemyInfoCasual!E61*1.25,1)</f>
        <v>2100</v>
      </c>
      <c r="F61">
        <f>FLOOR(EnemyInfoCasual!F61*1.25,1)</f>
        <v>593</v>
      </c>
      <c r="G61">
        <f>FLOOR(EnemyInfoCasual!G61*1.5,1)</f>
        <v>450</v>
      </c>
      <c r="H61" s="7">
        <f>EnemyInfoCasual!H61</f>
        <v>1</v>
      </c>
      <c r="I61" s="6">
        <f>EnemyInfoCasual!I61</f>
        <v>0</v>
      </c>
      <c r="J61" s="8" t="str">
        <f>EnemyInfoCasual!J61</f>
        <v>The Sky</v>
      </c>
      <c r="K61" s="5"/>
      <c r="L61" s="11">
        <f>EnemyInfoCasual!L61</f>
        <v>0.62000000000000011</v>
      </c>
    </row>
    <row r="62" spans="1:12">
      <c r="A62" s="3">
        <f>EnemyInfoCasual!A62</f>
        <v>61</v>
      </c>
      <c r="B62" s="4" t="str">
        <f>EnemyInfoCasual!B62</f>
        <v>Seagull</v>
      </c>
      <c r="C62" s="10">
        <f>EnemyInfoCasual!C62</f>
        <v>1</v>
      </c>
      <c r="D62" s="37">
        <f>EnemyInfoCasual!D62</f>
        <v>4</v>
      </c>
      <c r="E62">
        <f>FLOOR(EnemyInfoCasual!E62*1.25,1)</f>
        <v>2162</v>
      </c>
      <c r="F62">
        <f>FLOOR(EnemyInfoCasual!F62*1.25,1)</f>
        <v>612</v>
      </c>
      <c r="G62">
        <f>FLOOR(EnemyInfoCasual!G62*1.5,1)</f>
        <v>450</v>
      </c>
      <c r="H62" s="7">
        <f>EnemyInfoCasual!H62</f>
        <v>1</v>
      </c>
      <c r="I62" s="6">
        <f>EnemyInfoCasual!I62</f>
        <v>0</v>
      </c>
      <c r="J62" s="8" t="str">
        <f>EnemyInfoCasual!J62</f>
        <v>The Sky</v>
      </c>
      <c r="K62" s="5"/>
      <c r="L62" s="11">
        <f>EnemyInfoCasual!L62</f>
        <v>0.62000000000000011</v>
      </c>
    </row>
    <row r="63" spans="1:12">
      <c r="A63" s="3">
        <f>EnemyInfoCasual!A63</f>
        <v>62</v>
      </c>
      <c r="B63" s="4" t="str">
        <f>EnemyInfoCasual!B63</f>
        <v>Feonix</v>
      </c>
      <c r="C63" s="10">
        <f>EnemyInfoCasual!C63</f>
        <v>1</v>
      </c>
      <c r="D63" s="37">
        <f>EnemyInfoCasual!D63</f>
        <v>4</v>
      </c>
      <c r="E63">
        <f>FLOOR(EnemyInfoCasual!E63*1.25,1)</f>
        <v>7037</v>
      </c>
      <c r="F63">
        <f>FLOOR(EnemyInfoCasual!F63*1.25,1)</f>
        <v>2675</v>
      </c>
      <c r="G63">
        <f>FLOOR(EnemyInfoCasual!G63*1.5,1)</f>
        <v>1800</v>
      </c>
      <c r="H63" s="7">
        <f>EnemyInfoCasual!H63</f>
        <v>1</v>
      </c>
      <c r="I63" s="6">
        <f>EnemyInfoCasual!I63</f>
        <v>1</v>
      </c>
      <c r="J63" s="8" t="str">
        <f>EnemyInfoCasual!J63</f>
        <v>The Sky</v>
      </c>
      <c r="K63" s="5"/>
      <c r="L63" s="11">
        <f>EnemyInfoCasual!L63</f>
        <v>0.62000000000000011</v>
      </c>
    </row>
    <row r="64" spans="1:12">
      <c r="A64" s="3">
        <f>EnemyInfoCasual!A64</f>
        <v>63</v>
      </c>
      <c r="B64" s="4" t="str">
        <f>EnemyInfoCasual!B64</f>
        <v>Air Spirit</v>
      </c>
      <c r="C64" s="10">
        <f>EnemyInfoCasual!C64</f>
        <v>1</v>
      </c>
      <c r="D64" s="37">
        <f>EnemyInfoCasual!D64</f>
        <v>4</v>
      </c>
      <c r="E64">
        <f>FLOOR(EnemyInfoCasual!E64*1.25,1)</f>
        <v>7412</v>
      </c>
      <c r="F64">
        <f>FLOOR(EnemyInfoCasual!F64*1.25,1)</f>
        <v>2825</v>
      </c>
      <c r="G64">
        <f>FLOOR(EnemyInfoCasual!G64*1.5,1)</f>
        <v>1800</v>
      </c>
      <c r="H64" s="7">
        <f>EnemyInfoCasual!H64</f>
        <v>1</v>
      </c>
      <c r="I64" s="6">
        <f>EnemyInfoCasual!I64</f>
        <v>1</v>
      </c>
      <c r="J64" s="8" t="str">
        <f>EnemyInfoCasual!J64</f>
        <v>Polluted Sky</v>
      </c>
      <c r="K64" s="5"/>
      <c r="L64" s="11">
        <f>EnemyInfoCasual!L64</f>
        <v>0.62000000000000011</v>
      </c>
    </row>
    <row r="65" spans="1:12">
      <c r="A65" s="3">
        <f>EnemyInfoCasual!A65</f>
        <v>64</v>
      </c>
      <c r="B65" s="4" t="str">
        <f>EnemyInfoCasual!B65</f>
        <v>Beeterfly</v>
      </c>
      <c r="C65" s="10">
        <f>EnemyInfoCasual!C65</f>
        <v>1</v>
      </c>
      <c r="D65" s="37">
        <f>EnemyInfoCasual!D65</f>
        <v>4</v>
      </c>
      <c r="E65">
        <f>FLOOR(EnemyInfoCasual!E65*1.25,1)</f>
        <v>2212</v>
      </c>
      <c r="F65">
        <f>FLOOR(EnemyInfoCasual!F65*1.25,1)</f>
        <v>631</v>
      </c>
      <c r="G65">
        <f>FLOOR(EnemyInfoCasual!G65*1.5,1)</f>
        <v>450</v>
      </c>
      <c r="H65" s="7">
        <f>EnemyInfoCasual!H65</f>
        <v>1</v>
      </c>
      <c r="I65" s="6">
        <f>EnemyInfoCasual!I65</f>
        <v>0</v>
      </c>
      <c r="J65" s="8" t="str">
        <f>EnemyInfoCasual!J65</f>
        <v>Polluted Sky</v>
      </c>
      <c r="K65" s="5"/>
      <c r="L65" s="11">
        <f>EnemyInfoCasual!L65</f>
        <v>0.62000000000000011</v>
      </c>
    </row>
    <row r="66" spans="1:12">
      <c r="A66" s="3">
        <f>EnemyInfoCasual!A66</f>
        <v>65</v>
      </c>
      <c r="B66" s="4" t="str">
        <f>EnemyInfoCasual!B66</f>
        <v>Bunnyhead</v>
      </c>
      <c r="C66" s="10">
        <f>EnemyInfoCasual!C66</f>
        <v>1</v>
      </c>
      <c r="D66" s="37">
        <f>EnemyInfoCasual!D66</f>
        <v>4</v>
      </c>
      <c r="E66">
        <f>FLOOR(EnemyInfoCasual!E66*1.25,1)</f>
        <v>2612</v>
      </c>
      <c r="F66">
        <f>FLOOR(EnemyInfoCasual!F66*1.25,1)</f>
        <v>750</v>
      </c>
      <c r="G66">
        <f>FLOOR(EnemyInfoCasual!G66*1.5,1)</f>
        <v>600</v>
      </c>
      <c r="H66" s="7">
        <f>EnemyInfoCasual!H66</f>
        <v>1</v>
      </c>
      <c r="I66" s="6">
        <f>EnemyInfoCasual!I66</f>
        <v>0</v>
      </c>
      <c r="J66" s="8" t="str">
        <f>EnemyInfoCasual!J66</f>
        <v>Deadlands</v>
      </c>
      <c r="K66" s="5"/>
      <c r="L66" s="11">
        <f>EnemyInfoCasual!L66</f>
        <v>0.62000000000000011</v>
      </c>
    </row>
    <row r="67" spans="1:12">
      <c r="A67" s="3">
        <f>EnemyInfoCasual!A67</f>
        <v>66</v>
      </c>
      <c r="B67" s="4" t="str">
        <f>EnemyInfoCasual!B67</f>
        <v>Dark Bunnyhead</v>
      </c>
      <c r="C67" s="10">
        <f>EnemyInfoCasual!C67</f>
        <v>1</v>
      </c>
      <c r="D67" s="37">
        <f>EnemyInfoCasual!D67</f>
        <v>4</v>
      </c>
      <c r="E67">
        <f>FLOOR(EnemyInfoCasual!E67*1.25,1)</f>
        <v>2662</v>
      </c>
      <c r="F67">
        <f>FLOOR(EnemyInfoCasual!F67*1.25,1)</f>
        <v>762</v>
      </c>
      <c r="G67">
        <f>FLOOR(EnemyInfoCasual!G67*1.5,1)</f>
        <v>600</v>
      </c>
      <c r="H67" s="7">
        <f>EnemyInfoCasual!H67</f>
        <v>1</v>
      </c>
      <c r="I67" s="6">
        <f>EnemyInfoCasual!I67</f>
        <v>0</v>
      </c>
      <c r="J67" s="8" t="str">
        <f>EnemyInfoCasual!J67</f>
        <v>Deadlands</v>
      </c>
      <c r="K67" s="5"/>
      <c r="L67" s="11">
        <f>EnemyInfoCasual!L67</f>
        <v>0.62000000000000011</v>
      </c>
    </row>
    <row r="68" spans="1:12">
      <c r="A68" s="3">
        <f>EnemyInfoCasual!A68</f>
        <v>67</v>
      </c>
      <c r="B68" s="4" t="str">
        <f>EnemyInfoCasual!B68</f>
        <v>Earth Worm</v>
      </c>
      <c r="C68" s="10">
        <f>EnemyInfoCasual!C68</f>
        <v>1</v>
      </c>
      <c r="D68" s="37">
        <f>EnemyInfoCasual!D68</f>
        <v>4</v>
      </c>
      <c r="E68">
        <f>FLOOR(EnemyInfoCasual!E68*1.25,1)</f>
        <v>2712</v>
      </c>
      <c r="F68">
        <f>FLOOR(EnemyInfoCasual!F68*1.25,1)</f>
        <v>775</v>
      </c>
      <c r="G68">
        <f>FLOOR(EnemyInfoCasual!G68*1.5,1)</f>
        <v>600</v>
      </c>
      <c r="H68" s="7">
        <f>EnemyInfoCasual!H68</f>
        <v>1</v>
      </c>
      <c r="I68" s="6">
        <f>EnemyInfoCasual!I68</f>
        <v>0</v>
      </c>
      <c r="J68" s="8" t="str">
        <f>EnemyInfoCasual!J68</f>
        <v>Deadlands</v>
      </c>
      <c r="K68" s="5"/>
      <c r="L68" s="11">
        <f>EnemyInfoCasual!L68</f>
        <v>0.62000000000000011</v>
      </c>
    </row>
    <row r="69" spans="1:12">
      <c r="A69" s="3">
        <f>EnemyInfoCasual!A69</f>
        <v>68</v>
      </c>
      <c r="B69" s="4" t="str">
        <f>EnemyInfoCasual!B69</f>
        <v>Spyder</v>
      </c>
      <c r="C69" s="10">
        <f>EnemyInfoCasual!C69</f>
        <v>1</v>
      </c>
      <c r="D69" s="37">
        <f>EnemyInfoCasual!D69</f>
        <v>4</v>
      </c>
      <c r="E69">
        <f>FLOOR(EnemyInfoCasual!E69*1.25,1)</f>
        <v>2750</v>
      </c>
      <c r="F69">
        <f>FLOOR(EnemyInfoCasual!F69*1.25,1)</f>
        <v>787</v>
      </c>
      <c r="G69">
        <f>FLOOR(EnemyInfoCasual!G69*1.5,1)</f>
        <v>600</v>
      </c>
      <c r="H69" s="7">
        <f>EnemyInfoCasual!H69</f>
        <v>1</v>
      </c>
      <c r="I69" s="6">
        <f>EnemyInfoCasual!I69</f>
        <v>0</v>
      </c>
      <c r="J69" s="8" t="str">
        <f>EnemyInfoCasual!J69</f>
        <v>Deadlands</v>
      </c>
      <c r="K69" s="5"/>
      <c r="L69" s="11">
        <f>EnemyInfoCasual!L69</f>
        <v>0.62000000000000011</v>
      </c>
    </row>
    <row r="70" spans="1:12">
      <c r="A70" s="3">
        <f>EnemyInfoCasual!A70</f>
        <v>69</v>
      </c>
      <c r="B70" s="4" t="str">
        <f>EnemyInfoCasual!B70</f>
        <v>Stinky Rat</v>
      </c>
      <c r="C70" s="10">
        <f>EnemyInfoCasual!C70</f>
        <v>1</v>
      </c>
      <c r="D70" s="37">
        <f>EnemyInfoCasual!D70</f>
        <v>4</v>
      </c>
      <c r="E70">
        <f>FLOOR(EnemyInfoCasual!E70*1.25,1)</f>
        <v>2800</v>
      </c>
      <c r="F70">
        <f>FLOOR(EnemyInfoCasual!F70*1.25,1)</f>
        <v>806</v>
      </c>
      <c r="G70">
        <f>FLOOR(EnemyInfoCasual!G70*1.5,1)</f>
        <v>600</v>
      </c>
      <c r="H70" s="7">
        <f>EnemyInfoCasual!H70</f>
        <v>1</v>
      </c>
      <c r="I70" s="6">
        <f>EnemyInfoCasual!I70</f>
        <v>0</v>
      </c>
      <c r="J70" s="8" t="str">
        <f>EnemyInfoCasual!J70</f>
        <v>Deadlands</v>
      </c>
      <c r="K70" s="5"/>
      <c r="L70" s="11">
        <f>EnemyInfoCasual!L70</f>
        <v>0.62000000000000011</v>
      </c>
    </row>
    <row r="71" spans="1:12">
      <c r="A71" s="3">
        <f>EnemyInfoCasual!A71</f>
        <v>70</v>
      </c>
      <c r="B71" s="4" t="str">
        <f>EnemyInfoCasual!B71</f>
        <v>Rat</v>
      </c>
      <c r="C71" s="10">
        <f>EnemyInfoCasual!C71</f>
        <v>1</v>
      </c>
      <c r="D71" s="37">
        <f>EnemyInfoCasual!D71</f>
        <v>4</v>
      </c>
      <c r="E71">
        <f>FLOOR(EnemyInfoCasual!E71*1.25,1)</f>
        <v>2850</v>
      </c>
      <c r="F71">
        <f>FLOOR(EnemyInfoCasual!F71*1.25,1)</f>
        <v>818</v>
      </c>
      <c r="G71">
        <f>FLOOR(EnemyInfoCasual!G71*1.5,1)</f>
        <v>600</v>
      </c>
      <c r="H71" s="7">
        <f>EnemyInfoCasual!H71</f>
        <v>1</v>
      </c>
      <c r="I71" s="6">
        <f>EnemyInfoCasual!I71</f>
        <v>0</v>
      </c>
      <c r="J71" s="8" t="str">
        <f>EnemyInfoCasual!J71</f>
        <v>Deadlands</v>
      </c>
      <c r="K71" s="5"/>
      <c r="L71" s="11">
        <f>EnemyInfoCasual!L71</f>
        <v>0.62000000000000011</v>
      </c>
    </row>
    <row r="72" spans="1:12">
      <c r="A72" s="3">
        <f>EnemyInfoCasual!A72</f>
        <v>71</v>
      </c>
      <c r="B72" s="4" t="str">
        <f>EnemyInfoCasual!B72</f>
        <v>Giant Rat</v>
      </c>
      <c r="C72" s="10">
        <f>EnemyInfoCasual!C72</f>
        <v>1</v>
      </c>
      <c r="D72" s="37">
        <f>EnemyInfoCasual!D72</f>
        <v>4</v>
      </c>
      <c r="E72">
        <f>FLOOR(EnemyInfoCasual!E72*1.25,1)</f>
        <v>8812</v>
      </c>
      <c r="F72">
        <f>FLOOR(EnemyInfoCasual!F72*1.25,1)</f>
        <v>3375</v>
      </c>
      <c r="G72">
        <f>FLOOR(EnemyInfoCasual!G72*1.5,1)</f>
        <v>2400</v>
      </c>
      <c r="H72" s="7">
        <f>EnemyInfoCasual!H72</f>
        <v>1</v>
      </c>
      <c r="I72" s="6">
        <f>EnemyInfoCasual!I72</f>
        <v>1</v>
      </c>
      <c r="J72" s="8" t="str">
        <f>EnemyInfoCasual!J72</f>
        <v>Deadlands</v>
      </c>
      <c r="K72" s="5"/>
      <c r="L72" s="11">
        <f>EnemyInfoCasual!L72</f>
        <v>0.62000000000000011</v>
      </c>
    </row>
    <row r="73" spans="1:12">
      <c r="A73" s="3">
        <f>EnemyInfoCasual!A73</f>
        <v>72</v>
      </c>
      <c r="B73" s="4" t="str">
        <f>EnemyInfoCasual!B73</f>
        <v>Desert Slime</v>
      </c>
      <c r="C73" s="10">
        <f>EnemyInfoCasual!C73</f>
        <v>1</v>
      </c>
      <c r="D73" s="37">
        <f>EnemyInfoCasual!D73</f>
        <v>4</v>
      </c>
      <c r="E73">
        <f>FLOOR(EnemyInfoCasual!E73*1.25,1)</f>
        <v>3150</v>
      </c>
      <c r="F73">
        <f>FLOOR(EnemyInfoCasual!F73*1.25,1)</f>
        <v>906</v>
      </c>
      <c r="G73">
        <f>FLOOR(EnemyInfoCasual!G73*1.5,1)</f>
        <v>750</v>
      </c>
      <c r="H73" s="7">
        <f>EnemyInfoCasual!H73</f>
        <v>1</v>
      </c>
      <c r="I73" s="6">
        <f>EnemyInfoCasual!I73</f>
        <v>0</v>
      </c>
      <c r="J73" s="8" t="str">
        <f>EnemyInfoCasual!J73</f>
        <v>The Desert</v>
      </c>
      <c r="K73" s="5"/>
      <c r="L73" s="11">
        <f>EnemyInfoCasual!L73</f>
        <v>0.62000000000000011</v>
      </c>
    </row>
    <row r="74" spans="1:12">
      <c r="A74" s="3">
        <f>EnemyInfoCasual!A74</f>
        <v>73</v>
      </c>
      <c r="B74" s="4" t="str">
        <f>EnemyInfoCasual!B74</f>
        <v>Mud Slime</v>
      </c>
      <c r="C74" s="10">
        <f>EnemyInfoCasual!C74</f>
        <v>1</v>
      </c>
      <c r="D74" s="37">
        <f>EnemyInfoCasual!D74</f>
        <v>4</v>
      </c>
      <c r="E74">
        <f>FLOOR(EnemyInfoCasual!E74*1.25,1)</f>
        <v>3212</v>
      </c>
      <c r="F74">
        <f>FLOOR(EnemyInfoCasual!F74*1.25,1)</f>
        <v>925</v>
      </c>
      <c r="G74">
        <f>FLOOR(EnemyInfoCasual!G74*1.5,1)</f>
        <v>750</v>
      </c>
      <c r="H74" s="7">
        <f>EnemyInfoCasual!H74</f>
        <v>1</v>
      </c>
      <c r="I74" s="6">
        <f>EnemyInfoCasual!I74</f>
        <v>0</v>
      </c>
      <c r="J74" s="8" t="str">
        <f>EnemyInfoCasual!J74</f>
        <v>The Desert</v>
      </c>
      <c r="K74" s="5"/>
      <c r="L74" s="11">
        <f>EnemyInfoCasual!L74</f>
        <v>0.62000000000000011</v>
      </c>
    </row>
    <row r="75" spans="1:12">
      <c r="A75" s="3">
        <f>EnemyInfoCasual!A75</f>
        <v>74</v>
      </c>
      <c r="B75" s="4" t="str">
        <f>EnemyInfoCasual!B75</f>
        <v>Cactus</v>
      </c>
      <c r="C75" s="10">
        <f>EnemyInfoCasual!C75</f>
        <v>1</v>
      </c>
      <c r="D75" s="37">
        <f>EnemyInfoCasual!D75</f>
        <v>4</v>
      </c>
      <c r="E75">
        <f>FLOOR(EnemyInfoCasual!E75*1.25,1)</f>
        <v>3275</v>
      </c>
      <c r="F75">
        <f>FLOOR(EnemyInfoCasual!F75*1.25,1)</f>
        <v>943</v>
      </c>
      <c r="G75">
        <f>FLOOR(EnemyInfoCasual!G75*1.5,1)</f>
        <v>750</v>
      </c>
      <c r="H75" s="7">
        <f>EnemyInfoCasual!H75</f>
        <v>1</v>
      </c>
      <c r="I75" s="6">
        <f>EnemyInfoCasual!I75</f>
        <v>0</v>
      </c>
      <c r="J75" s="8" t="str">
        <f>EnemyInfoCasual!J75</f>
        <v>The Desert</v>
      </c>
      <c r="K75" s="5"/>
      <c r="L75" s="11">
        <f>EnemyInfoCasual!L75</f>
        <v>0.62000000000000011</v>
      </c>
    </row>
    <row r="76" spans="1:12">
      <c r="A76" s="3">
        <f>EnemyInfoCasual!A76</f>
        <v>75</v>
      </c>
      <c r="B76" s="4" t="str">
        <f>EnemyInfoCasual!B76</f>
        <v>Flame Cactus</v>
      </c>
      <c r="C76" s="10">
        <f>EnemyInfoCasual!C76</f>
        <v>1</v>
      </c>
      <c r="D76" s="37">
        <f>EnemyInfoCasual!D76</f>
        <v>4</v>
      </c>
      <c r="E76">
        <f>FLOOR(EnemyInfoCasual!E76*1.25,1)</f>
        <v>3337</v>
      </c>
      <c r="F76">
        <f>FLOOR(EnemyInfoCasual!F76*1.25,1)</f>
        <v>962</v>
      </c>
      <c r="G76">
        <f>FLOOR(EnemyInfoCasual!G76*1.5,1)</f>
        <v>750</v>
      </c>
      <c r="H76" s="7">
        <f>EnemyInfoCasual!H76</f>
        <v>1</v>
      </c>
      <c r="I76" s="6">
        <f>EnemyInfoCasual!I76</f>
        <v>0</v>
      </c>
      <c r="J76" s="8" t="str">
        <f>EnemyInfoCasual!J76</f>
        <v>The Desert</v>
      </c>
      <c r="K76" s="5"/>
      <c r="L76" s="11">
        <f>EnemyInfoCasual!L76</f>
        <v>0.62000000000000011</v>
      </c>
    </row>
    <row r="77" spans="1:12">
      <c r="A77" s="3">
        <f>EnemyInfoCasual!A77</f>
        <v>76</v>
      </c>
      <c r="B77" s="4" t="str">
        <f>EnemyInfoCasual!B77</f>
        <v>Green Snake</v>
      </c>
      <c r="C77" s="10">
        <f>EnemyInfoCasual!C77</f>
        <v>1</v>
      </c>
      <c r="D77" s="37">
        <f>EnemyInfoCasual!D77</f>
        <v>4</v>
      </c>
      <c r="E77">
        <f>FLOOR(EnemyInfoCasual!E77*1.25,1)</f>
        <v>3400</v>
      </c>
      <c r="F77">
        <f>FLOOR(EnemyInfoCasual!F77*1.25,1)</f>
        <v>981</v>
      </c>
      <c r="G77">
        <f>FLOOR(EnemyInfoCasual!G77*1.5,1)</f>
        <v>900</v>
      </c>
      <c r="H77" s="7">
        <f>EnemyInfoCasual!H77</f>
        <v>1</v>
      </c>
      <c r="I77" s="6">
        <f>EnemyInfoCasual!I77</f>
        <v>0</v>
      </c>
      <c r="J77" s="8" t="str">
        <f>EnemyInfoCasual!J77</f>
        <v>The Desert</v>
      </c>
      <c r="K77" s="5"/>
      <c r="L77" s="11">
        <f>EnemyInfoCasual!L77</f>
        <v>0.62000000000000011</v>
      </c>
    </row>
    <row r="78" spans="1:12">
      <c r="A78" s="3">
        <f>EnemyInfoCasual!A78</f>
        <v>77</v>
      </c>
      <c r="B78" s="4" t="str">
        <f>EnemyInfoCasual!B78</f>
        <v>Red Snake</v>
      </c>
      <c r="C78" s="10">
        <f>EnemyInfoCasual!C78</f>
        <v>1</v>
      </c>
      <c r="D78" s="37">
        <f>EnemyInfoCasual!D78</f>
        <v>4</v>
      </c>
      <c r="E78">
        <f>FLOOR(EnemyInfoCasual!E78*1.25,1)</f>
        <v>3450</v>
      </c>
      <c r="F78">
        <f>FLOOR(EnemyInfoCasual!F78*1.25,1)</f>
        <v>1000</v>
      </c>
      <c r="G78">
        <f>FLOOR(EnemyInfoCasual!G78*1.5,1)</f>
        <v>900</v>
      </c>
      <c r="H78" s="7">
        <f>EnemyInfoCasual!H78</f>
        <v>1</v>
      </c>
      <c r="I78" s="6">
        <f>EnemyInfoCasual!I78</f>
        <v>0</v>
      </c>
      <c r="J78" s="8" t="str">
        <f>EnemyInfoCasual!J78</f>
        <v>The Desert</v>
      </c>
      <c r="K78" s="5"/>
      <c r="L78" s="11">
        <f>EnemyInfoCasual!L78</f>
        <v>0.62000000000000011</v>
      </c>
    </row>
    <row r="79" spans="1:12">
      <c r="A79" s="3">
        <f>EnemyInfoCasual!A79</f>
        <v>78</v>
      </c>
      <c r="B79" s="4" t="str">
        <f>EnemyInfoCasual!B79</f>
        <v>Dark Snake</v>
      </c>
      <c r="C79" s="10">
        <f>EnemyInfoCasual!C79</f>
        <v>1</v>
      </c>
      <c r="D79" s="37">
        <f>EnemyInfoCasual!D79</f>
        <v>4</v>
      </c>
      <c r="E79">
        <f>FLOOR(EnemyInfoCasual!E79*1.25,1)</f>
        <v>3512</v>
      </c>
      <c r="F79">
        <f>FLOOR(EnemyInfoCasual!F79*1.25,1)</f>
        <v>1018</v>
      </c>
      <c r="G79">
        <f>FLOOR(EnemyInfoCasual!G79*1.5,1)</f>
        <v>900</v>
      </c>
      <c r="H79" s="7">
        <f>EnemyInfoCasual!H79</f>
        <v>1</v>
      </c>
      <c r="I79" s="6">
        <f>EnemyInfoCasual!I79</f>
        <v>0</v>
      </c>
      <c r="J79" s="8" t="str">
        <f>EnemyInfoCasual!J79</f>
        <v>The Desert</v>
      </c>
      <c r="K79" s="5"/>
      <c r="L79" s="11">
        <f>EnemyInfoCasual!L79</f>
        <v>0.62000000000000011</v>
      </c>
    </row>
    <row r="80" spans="1:12">
      <c r="A80" s="3">
        <f>EnemyInfoCasual!A80</f>
        <v>79</v>
      </c>
      <c r="B80" s="4" t="str">
        <f>EnemyInfoCasual!B80</f>
        <v>Sand Abuser</v>
      </c>
      <c r="C80" s="10">
        <f>EnemyInfoCasual!C80</f>
        <v>1</v>
      </c>
      <c r="D80" s="37">
        <f>EnemyInfoCasual!D80</f>
        <v>4</v>
      </c>
      <c r="E80">
        <f>FLOOR(EnemyInfoCasual!E80*1.25,1)</f>
        <v>3575</v>
      </c>
      <c r="F80">
        <f>FLOOR(EnemyInfoCasual!F80*1.25,1)</f>
        <v>1037</v>
      </c>
      <c r="G80">
        <f>FLOOR(EnemyInfoCasual!G80*1.5,1)</f>
        <v>900</v>
      </c>
      <c r="H80" s="7">
        <f>EnemyInfoCasual!H80</f>
        <v>1</v>
      </c>
      <c r="I80" s="6">
        <f>EnemyInfoCasual!I80</f>
        <v>0</v>
      </c>
      <c r="J80" s="8" t="str">
        <f>EnemyInfoCasual!J80</f>
        <v>The Desert</v>
      </c>
      <c r="K80" s="5"/>
      <c r="L80" s="11">
        <f>EnemyInfoCasual!L80</f>
        <v>0.62000000000000011</v>
      </c>
    </row>
    <row r="81" spans="1:12">
      <c r="A81" s="3">
        <f>EnemyInfoCasual!A81</f>
        <v>80</v>
      </c>
      <c r="B81" s="4" t="str">
        <f>EnemyInfoCasual!B81</f>
        <v>Desert Dwarf</v>
      </c>
      <c r="C81" s="10">
        <f>EnemyInfoCasual!C81</f>
        <v>1</v>
      </c>
      <c r="D81" s="37">
        <f>EnemyInfoCasual!D81</f>
        <v>4</v>
      </c>
      <c r="E81">
        <f>FLOOR(EnemyInfoCasual!E81*1.25,1)</f>
        <v>3625</v>
      </c>
      <c r="F81">
        <f>FLOOR(EnemyInfoCasual!F81*1.25,1)</f>
        <v>1056</v>
      </c>
      <c r="G81">
        <f>FLOOR(EnemyInfoCasual!G81*1.5,1)</f>
        <v>900</v>
      </c>
      <c r="H81" s="7">
        <f>EnemyInfoCasual!H81</f>
        <v>1</v>
      </c>
      <c r="I81" s="6">
        <f>EnemyInfoCasual!I81</f>
        <v>0</v>
      </c>
      <c r="J81" s="8" t="str">
        <f>EnemyInfoCasual!J81</f>
        <v>The Desert</v>
      </c>
      <c r="K81" s="5"/>
      <c r="L81" s="11">
        <f>EnemyInfoCasual!L81</f>
        <v>0.62000000000000011</v>
      </c>
    </row>
    <row r="82" spans="1:12">
      <c r="A82" s="3">
        <f>EnemyInfoCasual!A82</f>
        <v>81</v>
      </c>
      <c r="B82" s="4" t="str">
        <f>EnemyInfoCasual!B82</f>
        <v>Dark Dwarf</v>
      </c>
      <c r="C82" s="10">
        <f>EnemyInfoCasual!C82</f>
        <v>1</v>
      </c>
      <c r="D82" s="37">
        <f>EnemyInfoCasual!D82</f>
        <v>4</v>
      </c>
      <c r="E82">
        <f>FLOOR(EnemyInfoCasual!E82*1.25,1)</f>
        <v>3687</v>
      </c>
      <c r="F82">
        <f>FLOOR(EnemyInfoCasual!F82*1.25,1)</f>
        <v>1068</v>
      </c>
      <c r="G82">
        <f>FLOOR(EnemyInfoCasual!G82*1.5,1)</f>
        <v>900</v>
      </c>
      <c r="H82" s="7">
        <f>EnemyInfoCasual!H82</f>
        <v>1</v>
      </c>
      <c r="I82" s="6">
        <f>EnemyInfoCasual!I82</f>
        <v>0</v>
      </c>
      <c r="J82" s="8" t="str">
        <f>EnemyInfoCasual!J82</f>
        <v>The Desert</v>
      </c>
      <c r="K82" s="5"/>
      <c r="L82" s="11">
        <f>EnemyInfoCasual!L82</f>
        <v>0.62000000000000011</v>
      </c>
    </row>
    <row r="83" spans="1:12">
      <c r="A83" s="3">
        <f>EnemyInfoCasual!A83</f>
        <v>82</v>
      </c>
      <c r="B83" s="4" t="str">
        <f>EnemyInfoCasual!B83</f>
        <v>Sand Giant</v>
      </c>
      <c r="C83" s="10">
        <f>EnemyInfoCasual!C83</f>
        <v>1</v>
      </c>
      <c r="D83" s="37">
        <f>EnemyInfoCasual!D83</f>
        <v>4</v>
      </c>
      <c r="E83">
        <f>FLOOR(EnemyInfoCasual!E83*1.25,1)</f>
        <v>11800</v>
      </c>
      <c r="F83">
        <f>FLOOR(EnemyInfoCasual!F83*1.25,1)</f>
        <v>4575</v>
      </c>
      <c r="G83">
        <f>FLOOR(EnemyInfoCasual!G83*1.5,1)</f>
        <v>4200</v>
      </c>
      <c r="H83" s="7">
        <f>EnemyInfoCasual!H83</f>
        <v>1</v>
      </c>
      <c r="I83" s="6">
        <f>EnemyInfoCasual!I83</f>
        <v>1</v>
      </c>
      <c r="J83" s="8" t="str">
        <f>EnemyInfoCasual!J83</f>
        <v>The Desert</v>
      </c>
      <c r="K83" s="5"/>
      <c r="L83" s="11">
        <f>EnemyInfoCasual!L83</f>
        <v>0.62000000000000011</v>
      </c>
    </row>
    <row r="84" spans="1:12">
      <c r="A84" s="3">
        <f>EnemyInfoCasual!A84</f>
        <v>83</v>
      </c>
      <c r="B84" s="4" t="str">
        <f>EnemyInfoCasual!B84</f>
        <v>Green Turtle</v>
      </c>
      <c r="C84" s="10">
        <f>EnemyInfoCasual!C84</f>
        <v>1</v>
      </c>
      <c r="D84" s="37">
        <f>EnemyInfoCasual!D84</f>
        <v>5</v>
      </c>
      <c r="E84">
        <f>FLOOR(EnemyInfoCasual!E84*1.25,1)</f>
        <v>4250</v>
      </c>
      <c r="F84">
        <f>FLOOR(EnemyInfoCasual!F84*1.25,1)</f>
        <v>1243</v>
      </c>
      <c r="G84">
        <f>FLOOR(EnemyInfoCasual!G84*1.5,1)</f>
        <v>1200</v>
      </c>
      <c r="H84" s="7">
        <f>EnemyInfoCasual!H84</f>
        <v>1</v>
      </c>
      <c r="I84" s="6">
        <f>EnemyInfoCasual!I84</f>
        <v>0</v>
      </c>
      <c r="J84" s="8" t="str">
        <f>EnemyInfoCasual!J84</f>
        <v>The Beach</v>
      </c>
      <c r="K84" s="5"/>
      <c r="L84" s="11">
        <f>EnemyInfoCasual!L84</f>
        <v>0.79999999999999982</v>
      </c>
    </row>
    <row r="85" spans="1:12">
      <c r="A85" s="3">
        <f>EnemyInfoCasual!A85</f>
        <v>84</v>
      </c>
      <c r="B85" s="4" t="str">
        <f>EnemyInfoCasual!B85</f>
        <v>Blue Turtle</v>
      </c>
      <c r="C85" s="10">
        <f>EnemyInfoCasual!C85</f>
        <v>1</v>
      </c>
      <c r="D85" s="37">
        <f>EnemyInfoCasual!D85</f>
        <v>5</v>
      </c>
      <c r="E85">
        <f>FLOOR(EnemyInfoCasual!E85*1.25,1)</f>
        <v>4312</v>
      </c>
      <c r="F85">
        <f>FLOOR(EnemyInfoCasual!F85*1.25,1)</f>
        <v>1262</v>
      </c>
      <c r="G85">
        <f>FLOOR(EnemyInfoCasual!G85*1.5,1)</f>
        <v>1200</v>
      </c>
      <c r="H85" s="7">
        <f>EnemyInfoCasual!H85</f>
        <v>1</v>
      </c>
      <c r="I85" s="6">
        <f>EnemyInfoCasual!I85</f>
        <v>0</v>
      </c>
      <c r="J85" s="8" t="str">
        <f>EnemyInfoCasual!J85</f>
        <v>The Beach</v>
      </c>
      <c r="K85" s="5"/>
      <c r="L85" s="11">
        <f>EnemyInfoCasual!L85</f>
        <v>0.79999999999999982</v>
      </c>
    </row>
    <row r="86" spans="1:12">
      <c r="A86" s="3">
        <f>EnemyInfoCasual!A86</f>
        <v>85</v>
      </c>
      <c r="B86" s="4" t="str">
        <f>EnemyInfoCasual!B86</f>
        <v>Bonefish</v>
      </c>
      <c r="C86" s="10">
        <f>EnemyInfoCasual!C86</f>
        <v>1</v>
      </c>
      <c r="D86" s="37">
        <f>EnemyInfoCasual!D86</f>
        <v>5</v>
      </c>
      <c r="E86">
        <f>FLOOR(EnemyInfoCasual!E86*1.25,1)</f>
        <v>4387</v>
      </c>
      <c r="F86">
        <f>FLOOR(EnemyInfoCasual!F86*1.25,1)</f>
        <v>1275</v>
      </c>
      <c r="G86">
        <f>FLOOR(EnemyInfoCasual!G86*1.5,1)</f>
        <v>1200</v>
      </c>
      <c r="H86" s="7">
        <f>EnemyInfoCasual!H86</f>
        <v>1</v>
      </c>
      <c r="I86" s="6">
        <f>EnemyInfoCasual!I86</f>
        <v>0</v>
      </c>
      <c r="J86" s="8" t="str">
        <f>EnemyInfoCasual!J86</f>
        <v>The Beach</v>
      </c>
      <c r="K86" s="5"/>
      <c r="L86" s="11">
        <f>EnemyInfoCasual!L86</f>
        <v>0.79999999999999982</v>
      </c>
    </row>
    <row r="87" spans="1:12">
      <c r="A87" s="3">
        <f>EnemyInfoCasual!A87</f>
        <v>86</v>
      </c>
      <c r="B87" s="4" t="str">
        <f>EnemyInfoCasual!B87</f>
        <v>Floating Fish</v>
      </c>
      <c r="C87" s="10">
        <f>EnemyInfoCasual!C87</f>
        <v>1</v>
      </c>
      <c r="D87" s="37">
        <f>EnemyInfoCasual!D87</f>
        <v>5</v>
      </c>
      <c r="E87">
        <f>FLOOR(EnemyInfoCasual!E87*1.25,1)</f>
        <v>4450</v>
      </c>
      <c r="F87">
        <f>FLOOR(EnemyInfoCasual!F87*1.25,1)</f>
        <v>1300</v>
      </c>
      <c r="G87">
        <f>FLOOR(EnemyInfoCasual!G87*1.5,1)</f>
        <v>1200</v>
      </c>
      <c r="H87" s="7">
        <f>EnemyInfoCasual!H87</f>
        <v>1</v>
      </c>
      <c r="I87" s="6">
        <f>EnemyInfoCasual!I87</f>
        <v>0</v>
      </c>
      <c r="J87" s="8" t="str">
        <f>EnemyInfoCasual!J87</f>
        <v>The Beach</v>
      </c>
      <c r="K87" s="5"/>
      <c r="L87" s="11">
        <f>EnemyInfoCasual!L87</f>
        <v>0.79999999999999982</v>
      </c>
    </row>
    <row r="88" spans="1:12">
      <c r="A88" s="3">
        <f>EnemyInfoCasual!A88</f>
        <v>87</v>
      </c>
      <c r="B88" s="4" t="str">
        <f>EnemyInfoCasual!B88</f>
        <v>White Duck</v>
      </c>
      <c r="C88" s="10">
        <f>EnemyInfoCasual!C88</f>
        <v>1</v>
      </c>
      <c r="D88" s="37">
        <f>EnemyInfoCasual!D88</f>
        <v>5</v>
      </c>
      <c r="E88">
        <f>FLOOR(EnemyInfoCasual!E88*1.25,1)</f>
        <v>4512</v>
      </c>
      <c r="F88">
        <f>FLOOR(EnemyInfoCasual!F88*1.25,1)</f>
        <v>1325</v>
      </c>
      <c r="G88">
        <f>FLOOR(EnemyInfoCasual!G88*1.5,1)</f>
        <v>1350</v>
      </c>
      <c r="H88" s="7">
        <f>EnemyInfoCasual!H88</f>
        <v>1</v>
      </c>
      <c r="I88" s="6">
        <f>EnemyInfoCasual!I88</f>
        <v>0</v>
      </c>
      <c r="J88" s="8" t="str">
        <f>EnemyInfoCasual!J88</f>
        <v>The Beach</v>
      </c>
      <c r="K88" s="8" t="s">
        <v>503</v>
      </c>
      <c r="L88" s="11">
        <f>EnemyInfoCasual!L88</f>
        <v>0.79999999999999982</v>
      </c>
    </row>
    <row r="89" spans="1:12">
      <c r="A89" s="3">
        <f>EnemyInfoCasual!A89</f>
        <v>88</v>
      </c>
      <c r="B89" s="4" t="str">
        <f>EnemyInfoCasual!B89</f>
        <v>Dark Duck</v>
      </c>
      <c r="C89" s="10">
        <f>EnemyInfoCasual!C89</f>
        <v>1</v>
      </c>
      <c r="D89" s="37">
        <f>EnemyInfoCasual!D89</f>
        <v>5</v>
      </c>
      <c r="E89">
        <f>FLOOR(EnemyInfoCasual!E89*1.25,1)</f>
        <v>4587</v>
      </c>
      <c r="F89">
        <f>FLOOR(EnemyInfoCasual!F89*1.25,1)</f>
        <v>1337</v>
      </c>
      <c r="G89">
        <f>FLOOR(EnemyInfoCasual!G89*1.5,1)</f>
        <v>1350</v>
      </c>
      <c r="H89" s="7">
        <f>EnemyInfoCasual!H89</f>
        <v>1</v>
      </c>
      <c r="I89" s="6">
        <f>EnemyInfoCasual!I89</f>
        <v>0</v>
      </c>
      <c r="J89" s="8" t="str">
        <f>EnemyInfoCasual!J89</f>
        <v>The Beach</v>
      </c>
      <c r="K89" s="8" t="s">
        <v>503</v>
      </c>
      <c r="L89" s="11">
        <f>EnemyInfoCasual!L89</f>
        <v>0.79999999999999982</v>
      </c>
    </row>
    <row r="90" spans="1:12">
      <c r="A90" s="3">
        <f>EnemyInfoCasual!A90</f>
        <v>89</v>
      </c>
      <c r="B90" s="4" t="str">
        <f>EnemyInfoCasual!B90</f>
        <v>Mad Duck</v>
      </c>
      <c r="C90" s="10">
        <f>EnemyInfoCasual!C90</f>
        <v>1</v>
      </c>
      <c r="D90" s="37">
        <f>EnemyInfoCasual!D90</f>
        <v>5</v>
      </c>
      <c r="E90">
        <f>FLOOR(EnemyInfoCasual!E90*1.25,1)</f>
        <v>4650</v>
      </c>
      <c r="F90">
        <f>FLOOR(EnemyInfoCasual!F90*1.25,1)</f>
        <v>1362</v>
      </c>
      <c r="G90">
        <f>FLOOR(EnemyInfoCasual!G90*1.5,1)</f>
        <v>1350</v>
      </c>
      <c r="H90" s="7">
        <f>EnemyInfoCasual!H90</f>
        <v>1</v>
      </c>
      <c r="I90" s="6">
        <f>EnemyInfoCasual!I90</f>
        <v>0</v>
      </c>
      <c r="J90" s="8" t="str">
        <f>EnemyInfoCasual!J90</f>
        <v>The Beach</v>
      </c>
      <c r="K90" s="8" t="s">
        <v>503</v>
      </c>
      <c r="L90" s="11">
        <f>EnemyInfoCasual!L90</f>
        <v>0.79999999999999982</v>
      </c>
    </row>
    <row r="91" spans="1:12">
      <c r="A91" s="3">
        <f>EnemyInfoCasual!A91</f>
        <v>90</v>
      </c>
      <c r="B91" s="4" t="str">
        <f>EnemyInfoCasual!B91</f>
        <v>Mallard</v>
      </c>
      <c r="C91" s="10">
        <f>EnemyInfoCasual!C91</f>
        <v>1</v>
      </c>
      <c r="D91" s="37">
        <f>EnemyInfoCasual!D91</f>
        <v>5</v>
      </c>
      <c r="E91">
        <f>FLOOR(EnemyInfoCasual!E91*1.25,1)</f>
        <v>4712</v>
      </c>
      <c r="F91">
        <f>FLOOR(EnemyInfoCasual!F91*1.25,1)</f>
        <v>1375</v>
      </c>
      <c r="G91">
        <f>FLOOR(EnemyInfoCasual!G91*1.5,1)</f>
        <v>1350</v>
      </c>
      <c r="H91" s="7">
        <f>EnemyInfoCasual!H91</f>
        <v>1</v>
      </c>
      <c r="I91" s="6">
        <f>EnemyInfoCasual!I91</f>
        <v>0</v>
      </c>
      <c r="J91" s="8" t="str">
        <f>EnemyInfoCasual!J91</f>
        <v>The Beach</v>
      </c>
      <c r="K91" s="8" t="s">
        <v>503</v>
      </c>
      <c r="L91" s="11">
        <f>EnemyInfoCasual!L91</f>
        <v>0.79999999999999982</v>
      </c>
    </row>
    <row r="92" spans="1:12">
      <c r="A92" s="3">
        <f>EnemyInfoCasual!A92</f>
        <v>91</v>
      </c>
      <c r="B92" s="4" t="str">
        <f>EnemyInfoCasual!B92</f>
        <v>Dark Mallard</v>
      </c>
      <c r="C92" s="10">
        <f>EnemyInfoCasual!C92</f>
        <v>1</v>
      </c>
      <c r="D92" s="37">
        <f>EnemyInfoCasual!D92</f>
        <v>5</v>
      </c>
      <c r="E92">
        <f>FLOOR(EnemyInfoCasual!E92*1.25,1)</f>
        <v>4775</v>
      </c>
      <c r="F92">
        <f>FLOOR(EnemyInfoCasual!F92*1.25,1)</f>
        <v>1400</v>
      </c>
      <c r="G92">
        <f>FLOOR(EnemyInfoCasual!G92*1.5,1)</f>
        <v>1350</v>
      </c>
      <c r="H92" s="7">
        <f>EnemyInfoCasual!H92</f>
        <v>1</v>
      </c>
      <c r="I92" s="6">
        <f>EnemyInfoCasual!I92</f>
        <v>0</v>
      </c>
      <c r="J92" s="8" t="str">
        <f>EnemyInfoCasual!J92</f>
        <v>The Beach</v>
      </c>
      <c r="K92" s="8" t="s">
        <v>503</v>
      </c>
      <c r="L92" s="11">
        <f>EnemyInfoCasual!L92</f>
        <v>0.79999999999999982</v>
      </c>
    </row>
    <row r="93" spans="1:12">
      <c r="A93" s="3">
        <f>EnemyInfoCasual!A93</f>
        <v>92</v>
      </c>
      <c r="B93" s="4" t="str">
        <f>EnemyInfoCasual!B93</f>
        <v>Thunder Lizard</v>
      </c>
      <c r="C93" s="10">
        <f>EnemyInfoCasual!C93</f>
        <v>1</v>
      </c>
      <c r="D93" s="37">
        <f>EnemyInfoCasual!D93</f>
        <v>5</v>
      </c>
      <c r="E93">
        <f>FLOOR(EnemyInfoCasual!E93*1.25,1)</f>
        <v>4837</v>
      </c>
      <c r="F93">
        <f>FLOOR(EnemyInfoCasual!F93*1.25,1)</f>
        <v>1425</v>
      </c>
      <c r="G93">
        <f>FLOOR(EnemyInfoCasual!G93*1.5,1)</f>
        <v>1500</v>
      </c>
      <c r="H93" s="7">
        <f>EnemyInfoCasual!H93</f>
        <v>1</v>
      </c>
      <c r="I93" s="6">
        <f>EnemyInfoCasual!I93</f>
        <v>0</v>
      </c>
      <c r="J93" s="8" t="str">
        <f>EnemyInfoCasual!J93</f>
        <v>The Beach</v>
      </c>
      <c r="K93" s="8" t="s">
        <v>503</v>
      </c>
      <c r="L93" s="11">
        <f>EnemyInfoCasual!L93</f>
        <v>0.79999999999999982</v>
      </c>
    </row>
    <row r="94" spans="1:12">
      <c r="A94" s="3">
        <f>EnemyInfoCasual!A94</f>
        <v>93</v>
      </c>
      <c r="B94" s="4" t="str">
        <f>EnemyInfoCasual!B94</f>
        <v>Wind Lizard</v>
      </c>
      <c r="C94" s="10">
        <f>EnemyInfoCasual!C94</f>
        <v>1</v>
      </c>
      <c r="D94" s="37">
        <f>EnemyInfoCasual!D94</f>
        <v>5</v>
      </c>
      <c r="E94">
        <f>FLOOR(EnemyInfoCasual!E94*1.25,1)</f>
        <v>4900</v>
      </c>
      <c r="F94">
        <f>FLOOR(EnemyInfoCasual!F94*1.25,1)</f>
        <v>1437</v>
      </c>
      <c r="G94">
        <f>FLOOR(EnemyInfoCasual!G94*1.5,1)</f>
        <v>1500</v>
      </c>
      <c r="H94" s="7">
        <f>EnemyInfoCasual!H94</f>
        <v>1</v>
      </c>
      <c r="I94" s="6">
        <f>EnemyInfoCasual!I94</f>
        <v>0</v>
      </c>
      <c r="J94" s="8" t="str">
        <f>EnemyInfoCasual!J94</f>
        <v>The Beach</v>
      </c>
      <c r="K94" s="8" t="s">
        <v>503</v>
      </c>
      <c r="L94" s="11">
        <f>EnemyInfoCasual!L94</f>
        <v>0.79999999999999982</v>
      </c>
    </row>
    <row r="95" spans="1:12">
      <c r="A95" s="3">
        <f>EnemyInfoCasual!A95</f>
        <v>94</v>
      </c>
      <c r="B95" s="4" t="str">
        <f>EnemyInfoCasual!B95</f>
        <v>Water Lizard</v>
      </c>
      <c r="C95" s="10">
        <f>EnemyInfoCasual!C95</f>
        <v>1</v>
      </c>
      <c r="D95" s="37">
        <f>EnemyInfoCasual!D95</f>
        <v>5</v>
      </c>
      <c r="E95">
        <f>FLOOR(EnemyInfoCasual!E95*1.25,1)</f>
        <v>4962</v>
      </c>
      <c r="F95">
        <f>FLOOR(EnemyInfoCasual!F95*1.25,1)</f>
        <v>1462</v>
      </c>
      <c r="G95">
        <f>FLOOR(EnemyInfoCasual!G95*1.5,1)</f>
        <v>1500</v>
      </c>
      <c r="H95" s="7">
        <f>EnemyInfoCasual!H95</f>
        <v>1</v>
      </c>
      <c r="I95" s="6">
        <f>EnemyInfoCasual!I95</f>
        <v>0</v>
      </c>
      <c r="J95" s="8" t="str">
        <f>EnemyInfoCasual!J95</f>
        <v>The Beach</v>
      </c>
      <c r="K95" s="8" t="s">
        <v>503</v>
      </c>
      <c r="L95" s="11">
        <f>EnemyInfoCasual!L95</f>
        <v>0.79999999999999982</v>
      </c>
    </row>
    <row r="96" spans="1:12">
      <c r="A96" s="3">
        <f>EnemyInfoCasual!A96</f>
        <v>95</v>
      </c>
      <c r="B96" s="4" t="str">
        <f>EnemyInfoCasual!B96</f>
        <v>Blue Crab</v>
      </c>
      <c r="C96" s="10">
        <f>EnemyInfoCasual!C96</f>
        <v>1</v>
      </c>
      <c r="D96" s="37">
        <f>EnemyInfoCasual!D96</f>
        <v>5</v>
      </c>
      <c r="E96">
        <f>FLOOR(EnemyInfoCasual!E96*1.25,1)</f>
        <v>5025</v>
      </c>
      <c r="F96">
        <f>FLOOR(EnemyInfoCasual!F96*1.25,1)</f>
        <v>1475</v>
      </c>
      <c r="G96">
        <f>FLOOR(EnemyInfoCasual!G96*1.5,1)</f>
        <v>1500</v>
      </c>
      <c r="H96" s="7">
        <f>EnemyInfoCasual!H96</f>
        <v>1</v>
      </c>
      <c r="I96" s="6">
        <f>EnemyInfoCasual!I96</f>
        <v>0</v>
      </c>
      <c r="J96" s="8" t="str">
        <f>EnemyInfoCasual!J96</f>
        <v>The Beach</v>
      </c>
      <c r="K96" s="8" t="s">
        <v>503</v>
      </c>
      <c r="L96" s="11">
        <f>EnemyInfoCasual!L96</f>
        <v>0.79999999999999982</v>
      </c>
    </row>
    <row r="97" spans="1:12">
      <c r="A97" s="3">
        <f>EnemyInfoCasual!A97</f>
        <v>96</v>
      </c>
      <c r="B97" s="4" t="str">
        <f>EnemyInfoCasual!B97</f>
        <v>Red Crab</v>
      </c>
      <c r="C97" s="10">
        <f>EnemyInfoCasual!C97</f>
        <v>1</v>
      </c>
      <c r="D97" s="37">
        <f>EnemyInfoCasual!D97</f>
        <v>5</v>
      </c>
      <c r="E97">
        <f>FLOOR(EnemyInfoCasual!E97*1.25,1)</f>
        <v>5087</v>
      </c>
      <c r="F97">
        <f>FLOOR(EnemyInfoCasual!F97*1.25,1)</f>
        <v>1500</v>
      </c>
      <c r="G97">
        <f>FLOOR(EnemyInfoCasual!G97*1.5,1)</f>
        <v>1500</v>
      </c>
      <c r="H97" s="7">
        <f>EnemyInfoCasual!H97</f>
        <v>1</v>
      </c>
      <c r="I97" s="6">
        <f>EnemyInfoCasual!I97</f>
        <v>0</v>
      </c>
      <c r="J97" s="8" t="str">
        <f>EnemyInfoCasual!J97</f>
        <v>The Beach</v>
      </c>
      <c r="K97" s="8" t="s">
        <v>503</v>
      </c>
      <c r="L97" s="11">
        <f>EnemyInfoCasual!L97</f>
        <v>0.79999999999999982</v>
      </c>
    </row>
    <row r="98" spans="1:12">
      <c r="A98" s="3">
        <f>EnemyInfoCasual!A98</f>
        <v>97</v>
      </c>
      <c r="B98" s="4" t="str">
        <f>EnemyInfoCasual!B98</f>
        <v>Black Crab</v>
      </c>
      <c r="C98" s="10">
        <f>EnemyInfoCasual!C98</f>
        <v>1</v>
      </c>
      <c r="D98" s="37">
        <f>EnemyInfoCasual!D98</f>
        <v>5</v>
      </c>
      <c r="E98">
        <f>FLOOR(EnemyInfoCasual!E98*1.25,1)</f>
        <v>5150</v>
      </c>
      <c r="F98">
        <f>FLOOR(EnemyInfoCasual!F98*1.25,1)</f>
        <v>1512</v>
      </c>
      <c r="G98">
        <f>FLOOR(EnemyInfoCasual!G98*1.5,1)</f>
        <v>1650</v>
      </c>
      <c r="H98" s="7">
        <f>EnemyInfoCasual!H98</f>
        <v>1</v>
      </c>
      <c r="I98" s="6">
        <f>EnemyInfoCasual!I98</f>
        <v>0</v>
      </c>
      <c r="J98" s="8" t="str">
        <f>EnemyInfoCasual!J98</f>
        <v>The Beach</v>
      </c>
      <c r="K98" s="8" t="s">
        <v>503</v>
      </c>
      <c r="L98" s="11">
        <f>EnemyInfoCasual!L98</f>
        <v>0.79999999999999982</v>
      </c>
    </row>
    <row r="99" spans="1:12">
      <c r="A99" s="3">
        <f>EnemyInfoCasual!A99</f>
        <v>98</v>
      </c>
      <c r="B99" s="4" t="str">
        <f>EnemyInfoCasual!B99</f>
        <v>Water Spirit</v>
      </c>
      <c r="C99" s="10">
        <f>EnemyInfoCasual!C99</f>
        <v>1</v>
      </c>
      <c r="D99" s="37">
        <f>EnemyInfoCasual!D99</f>
        <v>5</v>
      </c>
      <c r="E99">
        <f>FLOOR(EnemyInfoCasual!E99*1.25,1)</f>
        <v>16125</v>
      </c>
      <c r="F99">
        <f>FLOOR(EnemyInfoCasual!F99*1.25,1)</f>
        <v>6362</v>
      </c>
      <c r="G99">
        <f>FLOOR(EnemyInfoCasual!G99*1.5,1)</f>
        <v>6600</v>
      </c>
      <c r="H99" s="7">
        <f>EnemyInfoCasual!H99</f>
        <v>1</v>
      </c>
      <c r="I99" s="6">
        <f>EnemyInfoCasual!I99</f>
        <v>1</v>
      </c>
      <c r="J99" s="8" t="str">
        <f>EnemyInfoCasual!J99</f>
        <v>Secret Beach</v>
      </c>
      <c r="K99" s="5"/>
      <c r="L99" s="11">
        <f>EnemyInfoCasual!L99</f>
        <v>0.79999999999999982</v>
      </c>
    </row>
    <row r="100" spans="1:12">
      <c r="A100" s="3">
        <f>EnemyInfoCasual!A100</f>
        <v>99</v>
      </c>
      <c r="B100" s="4" t="str">
        <f>EnemyInfoCasual!B100</f>
        <v>Zombie Duck</v>
      </c>
      <c r="C100" s="10">
        <f>EnemyInfoCasual!C100</f>
        <v>1</v>
      </c>
      <c r="D100" s="37">
        <f>EnemyInfoCasual!D100</f>
        <v>5</v>
      </c>
      <c r="E100">
        <f>FLOOR(EnemyInfoCasual!E100*1.25,1)</f>
        <v>17000</v>
      </c>
      <c r="F100">
        <f>FLOOR(EnemyInfoCasual!F100*1.25,1)</f>
        <v>6725</v>
      </c>
      <c r="G100">
        <f>FLOOR(EnemyInfoCasual!G100*1.5,1)</f>
        <v>7200</v>
      </c>
      <c r="H100" s="7">
        <f>EnemyInfoCasual!H100</f>
        <v>1</v>
      </c>
      <c r="I100" s="6">
        <f>EnemyInfoCasual!I100</f>
        <v>1</v>
      </c>
      <c r="J100" s="8" t="str">
        <f>EnemyInfoCasual!J100</f>
        <v>Secret Beach</v>
      </c>
      <c r="K100" s="5"/>
      <c r="L100" s="11">
        <f>EnemyInfoCasual!L100</f>
        <v>0.79999999999999982</v>
      </c>
    </row>
    <row r="101" spans="1:12">
      <c r="A101" s="3">
        <f>EnemyInfoCasual!A101</f>
        <v>100</v>
      </c>
      <c r="B101" s="4" t="str">
        <f>EnemyInfoCasual!B101</f>
        <v>Rocky</v>
      </c>
      <c r="C101" s="10">
        <f>EnemyInfoCasual!C101</f>
        <v>1</v>
      </c>
      <c r="D101" s="37">
        <f>EnemyInfoCasual!D101</f>
        <v>4</v>
      </c>
      <c r="E101">
        <f>FLOOR(EnemyInfoCasual!E101*1.25,1)</f>
        <v>5387</v>
      </c>
      <c r="F101">
        <f>FLOOR(EnemyInfoCasual!F101*1.25,1)</f>
        <v>1587</v>
      </c>
      <c r="G101">
        <f>FLOOR(EnemyInfoCasual!G101*1.5,1)</f>
        <v>1650</v>
      </c>
      <c r="H101" s="7">
        <f>EnemyInfoCasual!H101</f>
        <v>1</v>
      </c>
      <c r="I101" s="6">
        <f>EnemyInfoCasual!I101</f>
        <v>0</v>
      </c>
      <c r="J101" s="8" t="str">
        <f>EnemyInfoCasual!J101</f>
        <v>Binary Battlefield</v>
      </c>
      <c r="K101" s="5"/>
      <c r="L101" s="11">
        <f>EnemyInfoCasual!L101</f>
        <v>0.62000000000000011</v>
      </c>
    </row>
    <row r="102" spans="1:12">
      <c r="A102" s="3">
        <f>EnemyInfoCasual!A102</f>
        <v>101</v>
      </c>
      <c r="B102" s="4" t="str">
        <f>EnemyInfoCasual!B102</f>
        <v>Moving Rocky</v>
      </c>
      <c r="C102" s="10">
        <f>EnemyInfoCasual!C102</f>
        <v>1</v>
      </c>
      <c r="D102" s="37">
        <f>EnemyInfoCasual!D102</f>
        <v>4</v>
      </c>
      <c r="E102">
        <f>FLOOR(EnemyInfoCasual!E102*1.25,1)</f>
        <v>5462</v>
      </c>
      <c r="F102">
        <f>FLOOR(EnemyInfoCasual!F102*1.25,1)</f>
        <v>1612</v>
      </c>
      <c r="G102">
        <f>FLOOR(EnemyInfoCasual!G102*1.5,1)</f>
        <v>1800</v>
      </c>
      <c r="H102" s="7">
        <f>EnemyInfoCasual!H102</f>
        <v>1</v>
      </c>
      <c r="I102" s="6">
        <f>EnemyInfoCasual!I102</f>
        <v>0</v>
      </c>
      <c r="J102" s="8" t="str">
        <f>EnemyInfoCasual!J102</f>
        <v>Binary Battlefield</v>
      </c>
      <c r="K102" s="5"/>
      <c r="L102" s="11">
        <f>EnemyInfoCasual!L102</f>
        <v>0.62000000000000011</v>
      </c>
    </row>
    <row r="103" spans="1:12">
      <c r="A103" s="3">
        <f>EnemyInfoCasual!A103</f>
        <v>102</v>
      </c>
      <c r="B103" s="4" t="str">
        <f>EnemyInfoCasual!B103</f>
        <v>RM-04</v>
      </c>
      <c r="C103" s="10">
        <f>EnemyInfoCasual!C103</f>
        <v>1</v>
      </c>
      <c r="D103" s="37">
        <f>EnemyInfoCasual!D103</f>
        <v>4</v>
      </c>
      <c r="E103">
        <f>FLOOR(EnemyInfoCasual!E103*1.25,1)</f>
        <v>5537</v>
      </c>
      <c r="F103">
        <f>FLOOR(EnemyInfoCasual!F103*1.25,1)</f>
        <v>1637</v>
      </c>
      <c r="G103">
        <f>FLOOR(EnemyInfoCasual!G103*1.5,1)</f>
        <v>1800</v>
      </c>
      <c r="H103" s="7">
        <f>EnemyInfoCasual!H103</f>
        <v>1</v>
      </c>
      <c r="I103" s="6">
        <f>EnemyInfoCasual!I103</f>
        <v>0</v>
      </c>
      <c r="J103" s="8" t="str">
        <f>EnemyInfoCasual!J103</f>
        <v>Binary Battlefield</v>
      </c>
      <c r="K103" s="5"/>
      <c r="L103" s="11">
        <f>EnemyInfoCasual!L103</f>
        <v>0.62000000000000011</v>
      </c>
    </row>
    <row r="104" spans="1:12">
      <c r="A104" s="3">
        <f>EnemyInfoCasual!A104</f>
        <v>103</v>
      </c>
      <c r="B104" s="4" t="str">
        <f>EnemyInfoCasual!B104</f>
        <v>Robo Spyder</v>
      </c>
      <c r="C104" s="10">
        <f>EnemyInfoCasual!C104</f>
        <v>1</v>
      </c>
      <c r="D104" s="37">
        <f>EnemyInfoCasual!D104</f>
        <v>4</v>
      </c>
      <c r="E104">
        <f>FLOOR(EnemyInfoCasual!E104*1.25,1)</f>
        <v>5612</v>
      </c>
      <c r="F104">
        <f>FLOOR(EnemyInfoCasual!F104*1.25,1)</f>
        <v>1650</v>
      </c>
      <c r="G104">
        <f>FLOOR(EnemyInfoCasual!G104*1.5,1)</f>
        <v>1800</v>
      </c>
      <c r="H104" s="7">
        <f>EnemyInfoCasual!H104</f>
        <v>1</v>
      </c>
      <c r="I104" s="6">
        <f>EnemyInfoCasual!I104</f>
        <v>0</v>
      </c>
      <c r="J104" s="8" t="str">
        <f>EnemyInfoCasual!J104</f>
        <v>Binary Battlefield</v>
      </c>
      <c r="K104" s="5"/>
      <c r="L104" s="11">
        <f>EnemyInfoCasual!L104</f>
        <v>0.62000000000000011</v>
      </c>
    </row>
    <row r="105" spans="1:12">
      <c r="A105" s="3">
        <f>EnemyInfoCasual!A105</f>
        <v>104</v>
      </c>
      <c r="B105" s="4" t="str">
        <f>EnemyInfoCasual!B105</f>
        <v>Robospook</v>
      </c>
      <c r="C105" s="10">
        <f>EnemyInfoCasual!C105</f>
        <v>1</v>
      </c>
      <c r="D105" s="37">
        <f>EnemyInfoCasual!D105</f>
        <v>4</v>
      </c>
      <c r="E105">
        <f>FLOOR(EnemyInfoCasual!E105*1.25,1)</f>
        <v>5675</v>
      </c>
      <c r="F105">
        <f>FLOOR(EnemyInfoCasual!F105*1.25,1)</f>
        <v>1675</v>
      </c>
      <c r="G105">
        <f>FLOOR(EnemyInfoCasual!G105*1.5,1)</f>
        <v>1800</v>
      </c>
      <c r="H105" s="7">
        <f>EnemyInfoCasual!H105</f>
        <v>1</v>
      </c>
      <c r="I105" s="6">
        <f>EnemyInfoCasual!I105</f>
        <v>0</v>
      </c>
      <c r="J105" s="8" t="str">
        <f>EnemyInfoCasual!J105</f>
        <v>Binary Battlefield</v>
      </c>
      <c r="K105" s="5"/>
      <c r="L105" s="11">
        <f>EnemyInfoCasual!L105</f>
        <v>0.62000000000000011</v>
      </c>
    </row>
    <row r="106" spans="1:12">
      <c r="A106" s="3">
        <f>EnemyInfoCasual!A106</f>
        <v>105</v>
      </c>
      <c r="B106" s="4" t="str">
        <f>EnemyInfoCasual!B106</f>
        <v>Crappy Cannon</v>
      </c>
      <c r="C106" s="10">
        <f>EnemyInfoCasual!C106</f>
        <v>1</v>
      </c>
      <c r="D106" s="37">
        <f>EnemyInfoCasual!D106</f>
        <v>4</v>
      </c>
      <c r="E106">
        <f>FLOOR(EnemyInfoCasual!E106*1.25,1)</f>
        <v>5750</v>
      </c>
      <c r="F106">
        <f>FLOOR(EnemyInfoCasual!F106*1.25,1)</f>
        <v>1700</v>
      </c>
      <c r="G106">
        <f>FLOOR(EnemyInfoCasual!G106*1.5,1)</f>
        <v>1950</v>
      </c>
      <c r="H106" s="7">
        <f>EnemyInfoCasual!H106</f>
        <v>1</v>
      </c>
      <c r="I106" s="6">
        <f>EnemyInfoCasual!I106</f>
        <v>0</v>
      </c>
      <c r="J106" s="8" t="str">
        <f>EnemyInfoCasual!J106</f>
        <v>Binary Battlefield</v>
      </c>
      <c r="K106" s="5"/>
      <c r="L106" s="11">
        <f>EnemyInfoCasual!L106</f>
        <v>0.62000000000000011</v>
      </c>
    </row>
    <row r="107" spans="1:12">
      <c r="A107" s="3">
        <f>EnemyInfoCasual!A107</f>
        <v>106</v>
      </c>
      <c r="B107" s="4" t="str">
        <f>EnemyInfoCasual!B107</f>
        <v>Defense Cannon</v>
      </c>
      <c r="C107" s="10">
        <f>EnemyInfoCasual!C107</f>
        <v>1</v>
      </c>
      <c r="D107" s="37">
        <f>EnemyInfoCasual!D107</f>
        <v>4</v>
      </c>
      <c r="E107">
        <f>FLOOR(EnemyInfoCasual!E107*1.25,1)</f>
        <v>5825</v>
      </c>
      <c r="F107">
        <f>FLOOR(EnemyInfoCasual!F107*1.25,1)</f>
        <v>1725</v>
      </c>
      <c r="G107">
        <f>FLOOR(EnemyInfoCasual!G107*1.5,1)</f>
        <v>1950</v>
      </c>
      <c r="H107" s="7">
        <f>EnemyInfoCasual!H107</f>
        <v>1</v>
      </c>
      <c r="I107" s="6">
        <f>EnemyInfoCasual!I107</f>
        <v>0</v>
      </c>
      <c r="J107" s="8" t="str">
        <f>EnemyInfoCasual!J107</f>
        <v>Binary Battlefield</v>
      </c>
      <c r="K107" s="5"/>
      <c r="L107" s="11">
        <f>EnemyInfoCasual!L107</f>
        <v>0.62000000000000011</v>
      </c>
    </row>
    <row r="108" spans="1:12">
      <c r="A108" s="3">
        <f>EnemyInfoCasual!A108</f>
        <v>107</v>
      </c>
      <c r="B108" s="4" t="str">
        <f>EnemyInfoCasual!B108</f>
        <v>Walking Cannon</v>
      </c>
      <c r="C108" s="10">
        <f>EnemyInfoCasual!C108</f>
        <v>1</v>
      </c>
      <c r="D108" s="37">
        <f>EnemyInfoCasual!D108</f>
        <v>4</v>
      </c>
      <c r="E108">
        <f>FLOOR(EnemyInfoCasual!E108*1.25,1)</f>
        <v>5887</v>
      </c>
      <c r="F108">
        <f>FLOOR(EnemyInfoCasual!F108*1.25,1)</f>
        <v>1737</v>
      </c>
      <c r="G108">
        <f>FLOOR(EnemyInfoCasual!G108*1.5,1)</f>
        <v>1950</v>
      </c>
      <c r="H108" s="7">
        <f>EnemyInfoCasual!H108</f>
        <v>1</v>
      </c>
      <c r="I108" s="6">
        <f>EnemyInfoCasual!I108</f>
        <v>0</v>
      </c>
      <c r="J108" s="8" t="str">
        <f>EnemyInfoCasual!J108</f>
        <v>Binary Battlefield</v>
      </c>
      <c r="K108" s="5"/>
      <c r="L108" s="11">
        <f>EnemyInfoCasual!L108</f>
        <v>0.62000000000000011</v>
      </c>
    </row>
    <row r="109" spans="1:12">
      <c r="A109" s="3">
        <f>EnemyInfoCasual!A109</f>
        <v>108</v>
      </c>
      <c r="B109" s="4" t="str">
        <f>EnemyInfoCasual!B109</f>
        <v>Computer</v>
      </c>
      <c r="C109" s="10">
        <f>EnemyInfoCasual!C109</f>
        <v>1</v>
      </c>
      <c r="D109" s="37">
        <f>EnemyInfoCasual!D109</f>
        <v>4</v>
      </c>
      <c r="E109">
        <f>FLOOR(EnemyInfoCasual!E109*1.25,1)</f>
        <v>5962</v>
      </c>
      <c r="F109">
        <f>FLOOR(EnemyInfoCasual!F109*1.25,1)</f>
        <v>1762</v>
      </c>
      <c r="G109">
        <f>FLOOR(EnemyInfoCasual!G109*1.5,1)</f>
        <v>1950</v>
      </c>
      <c r="H109" s="7">
        <f>EnemyInfoCasual!H109</f>
        <v>1</v>
      </c>
      <c r="I109" s="6">
        <f>EnemyInfoCasual!I109</f>
        <v>0</v>
      </c>
      <c r="J109" s="8" t="str">
        <f>EnemyInfoCasual!J109</f>
        <v>Binary Battlefield</v>
      </c>
      <c r="K109" s="5"/>
      <c r="L109" s="11">
        <f>EnemyInfoCasual!L109</f>
        <v>0.62000000000000011</v>
      </c>
    </row>
    <row r="110" spans="1:12">
      <c r="A110" s="3">
        <f>EnemyInfoCasual!A110</f>
        <v>109</v>
      </c>
      <c r="B110" s="4" t="str">
        <f>EnemyInfoCasual!B110</f>
        <v>Lolputer</v>
      </c>
      <c r="C110" s="10">
        <f>EnemyInfoCasual!C110</f>
        <v>1</v>
      </c>
      <c r="D110" s="37">
        <f>EnemyInfoCasual!D110</f>
        <v>4</v>
      </c>
      <c r="E110">
        <f>FLOOR(EnemyInfoCasual!E110*1.25,1)</f>
        <v>6025</v>
      </c>
      <c r="F110">
        <f>FLOOR(EnemyInfoCasual!F110*1.25,1)</f>
        <v>1787</v>
      </c>
      <c r="G110">
        <f>FLOOR(EnemyInfoCasual!G110*1.5,1)</f>
        <v>2100</v>
      </c>
      <c r="H110" s="7">
        <f>EnemyInfoCasual!H110</f>
        <v>1</v>
      </c>
      <c r="I110" s="6">
        <f>EnemyInfoCasual!I110</f>
        <v>0</v>
      </c>
      <c r="J110" s="8" t="str">
        <f>EnemyInfoCasual!J110</f>
        <v>Binary Battlefield</v>
      </c>
      <c r="K110" s="5"/>
      <c r="L110" s="11">
        <f>EnemyInfoCasual!L110</f>
        <v>0.62000000000000011</v>
      </c>
    </row>
    <row r="111" spans="1:12">
      <c r="A111" s="3">
        <f>EnemyInfoCasual!A111</f>
        <v>110</v>
      </c>
      <c r="B111" s="4" t="str">
        <f>EnemyInfoCasual!B111</f>
        <v>Computetris</v>
      </c>
      <c r="C111" s="10">
        <f>EnemyInfoCasual!C111</f>
        <v>1</v>
      </c>
      <c r="D111" s="37">
        <f>EnemyInfoCasual!D111</f>
        <v>4</v>
      </c>
      <c r="E111">
        <f>FLOOR(EnemyInfoCasual!E111*1.25,1)</f>
        <v>6100</v>
      </c>
      <c r="F111">
        <f>FLOOR(EnemyInfoCasual!F111*1.25,1)</f>
        <v>1800</v>
      </c>
      <c r="G111">
        <f>FLOOR(EnemyInfoCasual!G111*1.5,1)</f>
        <v>2100</v>
      </c>
      <c r="H111" s="7">
        <f>EnemyInfoCasual!H111</f>
        <v>1</v>
      </c>
      <c r="I111" s="6">
        <f>EnemyInfoCasual!I111</f>
        <v>0</v>
      </c>
      <c r="J111" s="8" t="str">
        <f>EnemyInfoCasual!J111</f>
        <v>Binary Battlefield</v>
      </c>
      <c r="K111" s="5"/>
      <c r="L111" s="11">
        <f>EnemyInfoCasual!L111</f>
        <v>0.62000000000000011</v>
      </c>
    </row>
    <row r="112" spans="1:12">
      <c r="A112" s="3">
        <f>EnemyInfoCasual!A112</f>
        <v>111</v>
      </c>
      <c r="B112" s="4" t="str">
        <f>EnemyInfoCasual!B112</f>
        <v>Compbroken</v>
      </c>
      <c r="C112" s="10">
        <f>EnemyInfoCasual!C112</f>
        <v>1</v>
      </c>
      <c r="D112" s="37">
        <f>EnemyInfoCasual!D112</f>
        <v>4</v>
      </c>
      <c r="E112">
        <f>FLOOR(EnemyInfoCasual!E112*1.25,1)</f>
        <v>6162</v>
      </c>
      <c r="F112">
        <f>FLOOR(EnemyInfoCasual!F112*1.25,1)</f>
        <v>1825</v>
      </c>
      <c r="G112">
        <f>FLOOR(EnemyInfoCasual!G112*1.5,1)</f>
        <v>2100</v>
      </c>
      <c r="H112" s="7">
        <f>EnemyInfoCasual!H112</f>
        <v>1</v>
      </c>
      <c r="I112" s="6">
        <f>EnemyInfoCasual!I112</f>
        <v>0</v>
      </c>
      <c r="J112" s="8" t="str">
        <f>EnemyInfoCasual!J112</f>
        <v>Binary Battlefield</v>
      </c>
      <c r="K112" s="5"/>
      <c r="L112" s="11">
        <f>EnemyInfoCasual!L112</f>
        <v>0.62000000000000011</v>
      </c>
    </row>
    <row r="113" spans="1:12">
      <c r="A113" s="3">
        <f>EnemyInfoCasual!A113</f>
        <v>112</v>
      </c>
      <c r="B113" s="4" t="str">
        <f>EnemyInfoCasual!B113</f>
        <v>BSOD</v>
      </c>
      <c r="C113" s="10">
        <f>EnemyInfoCasual!C113</f>
        <v>1</v>
      </c>
      <c r="D113" s="37">
        <f>EnemyInfoCasual!D113</f>
        <v>4</v>
      </c>
      <c r="E113">
        <f>FLOOR(EnemyInfoCasual!E113*1.25,1)</f>
        <v>6225</v>
      </c>
      <c r="F113">
        <f>FLOOR(EnemyInfoCasual!F113*1.25,1)</f>
        <v>1850</v>
      </c>
      <c r="G113">
        <f>FLOOR(EnemyInfoCasual!G113*1.5,1)</f>
        <v>2100</v>
      </c>
      <c r="H113" s="7">
        <f>EnemyInfoCasual!H113</f>
        <v>1</v>
      </c>
      <c r="I113" s="6">
        <f>EnemyInfoCasual!I113</f>
        <v>0</v>
      </c>
      <c r="J113" s="8" t="str">
        <f>EnemyInfoCasual!J113</f>
        <v>Binary Battlefield</v>
      </c>
      <c r="K113" s="5"/>
      <c r="L113" s="11">
        <f>EnemyInfoCasual!L113</f>
        <v>0.62000000000000011</v>
      </c>
    </row>
    <row r="114" spans="1:12">
      <c r="A114" s="3">
        <f>EnemyInfoCasual!A114</f>
        <v>113</v>
      </c>
      <c r="B114" s="4" t="str">
        <f>EnemyInfoCasual!B114</f>
        <v>Blue Robo</v>
      </c>
      <c r="C114" s="10">
        <f>EnemyInfoCasual!C114</f>
        <v>1</v>
      </c>
      <c r="D114" s="37">
        <f>EnemyInfoCasual!D114</f>
        <v>4</v>
      </c>
      <c r="E114">
        <f>FLOOR(EnemyInfoCasual!E114*1.25,1)</f>
        <v>6300</v>
      </c>
      <c r="F114">
        <f>FLOOR(EnemyInfoCasual!F114*1.25,1)</f>
        <v>1862</v>
      </c>
      <c r="G114">
        <f>FLOOR(EnemyInfoCasual!G114*1.5,1)</f>
        <v>2250</v>
      </c>
      <c r="H114" s="7">
        <f>EnemyInfoCasual!H114</f>
        <v>1</v>
      </c>
      <c r="I114" s="6">
        <f>EnemyInfoCasual!I114</f>
        <v>0</v>
      </c>
      <c r="J114" s="8" t="str">
        <f>EnemyInfoCasual!J114</f>
        <v>Binary Battlefield</v>
      </c>
      <c r="K114" s="5"/>
      <c r="L114" s="11">
        <f>EnemyInfoCasual!L114</f>
        <v>0.62000000000000011</v>
      </c>
    </row>
    <row r="115" spans="1:12">
      <c r="A115" s="3">
        <f>EnemyInfoCasual!A115</f>
        <v>114</v>
      </c>
      <c r="B115" s="4" t="str">
        <f>EnemyInfoCasual!B115</f>
        <v>Green Robo</v>
      </c>
      <c r="C115" s="10">
        <f>EnemyInfoCasual!C115</f>
        <v>1</v>
      </c>
      <c r="D115" s="37">
        <f>EnemyInfoCasual!D115</f>
        <v>4</v>
      </c>
      <c r="E115">
        <f>FLOOR(EnemyInfoCasual!E115*1.25,1)</f>
        <v>6362</v>
      </c>
      <c r="F115">
        <f>FLOOR(EnemyInfoCasual!F115*1.25,1)</f>
        <v>1887</v>
      </c>
      <c r="G115">
        <f>FLOOR(EnemyInfoCasual!G115*1.5,1)</f>
        <v>2250</v>
      </c>
      <c r="H115" s="7">
        <f>EnemyInfoCasual!H115</f>
        <v>1</v>
      </c>
      <c r="I115" s="6">
        <f>EnemyInfoCasual!I115</f>
        <v>0</v>
      </c>
      <c r="J115" s="8" t="str">
        <f>EnemyInfoCasual!J115</f>
        <v>Binary Battlefield</v>
      </c>
      <c r="K115" s="5"/>
      <c r="L115" s="11">
        <f>EnemyInfoCasual!L115</f>
        <v>0.62000000000000011</v>
      </c>
    </row>
    <row r="116" spans="1:12">
      <c r="A116" s="3">
        <f>EnemyInfoCasual!A116</f>
        <v>115</v>
      </c>
      <c r="B116" s="4" t="str">
        <f>EnemyInfoCasual!B116</f>
        <v>Red Robo</v>
      </c>
      <c r="C116" s="10">
        <f>EnemyInfoCasual!C116</f>
        <v>1</v>
      </c>
      <c r="D116" s="37">
        <f>EnemyInfoCasual!D116</f>
        <v>4</v>
      </c>
      <c r="E116">
        <f>FLOOR(EnemyInfoCasual!E116*1.25,1)</f>
        <v>6425</v>
      </c>
      <c r="F116">
        <f>FLOOR(EnemyInfoCasual!F116*1.25,1)</f>
        <v>1912</v>
      </c>
      <c r="G116">
        <f>FLOOR(EnemyInfoCasual!G116*1.5,1)</f>
        <v>2250</v>
      </c>
      <c r="H116" s="7">
        <f>EnemyInfoCasual!H116</f>
        <v>1</v>
      </c>
      <c r="I116" s="6">
        <f>EnemyInfoCasual!I116</f>
        <v>0</v>
      </c>
      <c r="J116" s="8" t="str">
        <f>EnemyInfoCasual!J116</f>
        <v>Binary Battlefield</v>
      </c>
      <c r="K116" s="5"/>
      <c r="L116" s="11">
        <f>EnemyInfoCasual!L116</f>
        <v>0.62000000000000011</v>
      </c>
    </row>
    <row r="117" spans="1:12">
      <c r="A117" s="3">
        <f>EnemyInfoCasual!A117</f>
        <v>116</v>
      </c>
      <c r="B117" s="4" t="str">
        <f>EnemyInfoCasual!B117</f>
        <v>Bomb</v>
      </c>
      <c r="C117" s="10">
        <f>EnemyInfoCasual!C117</f>
        <v>1</v>
      </c>
      <c r="D117" s="37">
        <f>EnemyInfoCasual!D117</f>
        <v>4</v>
      </c>
      <c r="E117">
        <f>FLOOR(EnemyInfoCasual!E117*1.25,1)</f>
        <v>6487</v>
      </c>
      <c r="F117">
        <f>FLOOR(EnemyInfoCasual!F117*1.25,1)</f>
        <v>1925</v>
      </c>
      <c r="G117">
        <f>FLOOR(EnemyInfoCasual!G117*1.5,1)</f>
        <v>2250</v>
      </c>
      <c r="H117" s="7">
        <f>EnemyInfoCasual!H117</f>
        <v>1</v>
      </c>
      <c r="I117" s="6">
        <f>EnemyInfoCasual!I117</f>
        <v>0</v>
      </c>
      <c r="J117" s="8" t="str">
        <f>EnemyInfoCasual!J117</f>
        <v>Binary Battlefield</v>
      </c>
      <c r="K117" s="5"/>
      <c r="L117" s="11">
        <f>EnemyInfoCasual!L117</f>
        <v>0.62000000000000011</v>
      </c>
    </row>
    <row r="118" spans="1:12">
      <c r="A118" s="3">
        <f>EnemyInfoCasual!A118</f>
        <v>117</v>
      </c>
      <c r="B118" s="4" t="str">
        <f>EnemyInfoCasual!B118</f>
        <v>Enraged Bomb</v>
      </c>
      <c r="C118" s="10">
        <f>EnemyInfoCasual!C118</f>
        <v>1</v>
      </c>
      <c r="D118" s="37">
        <f>EnemyInfoCasual!D118</f>
        <v>4</v>
      </c>
      <c r="E118">
        <f>FLOOR(EnemyInfoCasual!E118*1.25,1)</f>
        <v>6562</v>
      </c>
      <c r="F118">
        <f>FLOOR(EnemyInfoCasual!F118*1.25,1)</f>
        <v>1950</v>
      </c>
      <c r="G118">
        <f>FLOOR(EnemyInfoCasual!G118*1.5,1)</f>
        <v>2400</v>
      </c>
      <c r="H118" s="7">
        <f>EnemyInfoCasual!H118</f>
        <v>1</v>
      </c>
      <c r="I118" s="6">
        <f>EnemyInfoCasual!I118</f>
        <v>0</v>
      </c>
      <c r="J118" s="8" t="str">
        <f>EnemyInfoCasual!J118</f>
        <v>Binary Battlefield</v>
      </c>
      <c r="K118" s="5"/>
      <c r="L118" s="11">
        <f>EnemyInfoCasual!L118</f>
        <v>0.62000000000000011</v>
      </c>
    </row>
    <row r="119" spans="1:12">
      <c r="A119" s="3">
        <f>EnemyInfoCasual!A119</f>
        <v>118</v>
      </c>
      <c r="B119" s="4" t="str">
        <f>EnemyInfoCasual!B119</f>
        <v>Clawbot</v>
      </c>
      <c r="C119" s="10">
        <f>EnemyInfoCasual!C119</f>
        <v>1</v>
      </c>
      <c r="D119" s="37">
        <f>EnemyInfoCasual!D119</f>
        <v>4</v>
      </c>
      <c r="E119">
        <f>FLOOR(EnemyInfoCasual!E119*1.25,1)</f>
        <v>6625</v>
      </c>
      <c r="F119">
        <f>FLOOR(EnemyInfoCasual!F119*1.25,1)</f>
        <v>1962</v>
      </c>
      <c r="G119">
        <f>FLOOR(EnemyInfoCasual!G119*1.5,1)</f>
        <v>2400</v>
      </c>
      <c r="H119" s="7">
        <f>EnemyInfoCasual!H119</f>
        <v>1</v>
      </c>
      <c r="I119" s="6">
        <f>EnemyInfoCasual!I119</f>
        <v>0</v>
      </c>
      <c r="J119" s="8" t="str">
        <f>EnemyInfoCasual!J119</f>
        <v>Binary Battlefield</v>
      </c>
      <c r="K119" s="5"/>
      <c r="L119" s="11">
        <f>EnemyInfoCasual!L119</f>
        <v>0.62000000000000011</v>
      </c>
    </row>
    <row r="120" spans="1:12">
      <c r="A120" s="3">
        <f>EnemyInfoCasual!A120</f>
        <v>119</v>
      </c>
      <c r="B120" s="4" t="str">
        <f>EnemyInfoCasual!B120</f>
        <v>Robosaurus</v>
      </c>
      <c r="C120" s="10">
        <f>EnemyInfoCasual!C120</f>
        <v>1</v>
      </c>
      <c r="D120" s="37">
        <f>EnemyInfoCasual!D120</f>
        <v>4</v>
      </c>
      <c r="E120">
        <f>FLOOR(EnemyInfoCasual!E120*1.25,1)</f>
        <v>21000</v>
      </c>
      <c r="F120">
        <f>FLOOR(EnemyInfoCasual!F120*1.25,1)</f>
        <v>8362</v>
      </c>
      <c r="G120">
        <f>FLOOR(EnemyInfoCasual!G120*1.5,1)</f>
        <v>10200</v>
      </c>
      <c r="H120" s="7">
        <f>EnemyInfoCasual!H120</f>
        <v>1</v>
      </c>
      <c r="I120" s="6">
        <f>EnemyInfoCasual!I120</f>
        <v>1</v>
      </c>
      <c r="J120" s="8" t="str">
        <f>EnemyInfoCasual!J120</f>
        <v>Binary Battlefield</v>
      </c>
      <c r="K120" s="5"/>
      <c r="L120" s="11">
        <f>EnemyInfoCasual!L120</f>
        <v>0.62000000000000011</v>
      </c>
    </row>
    <row r="121" spans="1:12">
      <c r="A121" s="3">
        <f>EnemyInfoCasual!A121</f>
        <v>120</v>
      </c>
      <c r="B121" s="4" t="str">
        <f>EnemyInfoCasual!B121</f>
        <v>Weird Box</v>
      </c>
      <c r="C121" s="10">
        <f>EnemyInfoCasual!C121</f>
        <v>1</v>
      </c>
      <c r="D121" s="37">
        <f>EnemyInfoCasual!D121</f>
        <v>4</v>
      </c>
      <c r="E121">
        <f>FLOOR(EnemyInfoCasual!E121*1.25,1)</f>
        <v>6687</v>
      </c>
      <c r="F121">
        <f>FLOOR(EnemyInfoCasual!F121*1.25,1)</f>
        <v>1987</v>
      </c>
      <c r="G121">
        <f>FLOOR(EnemyInfoCasual!G121*1.5,1)</f>
        <v>2400</v>
      </c>
      <c r="H121" s="7">
        <f>EnemyInfoCasual!H121</f>
        <v>1</v>
      </c>
      <c r="I121" s="6">
        <f>EnemyInfoCasual!I121</f>
        <v>0</v>
      </c>
      <c r="J121" s="8" t="str">
        <f>EnemyInfoCasual!J121</f>
        <v>Binary Battlefield</v>
      </c>
      <c r="K121" s="5"/>
      <c r="L121" s="11">
        <f>EnemyInfoCasual!L121</f>
        <v>0.62000000000000011</v>
      </c>
    </row>
    <row r="122" spans="1:12">
      <c r="A122" s="3">
        <f>EnemyInfoCasual!A122</f>
        <v>121</v>
      </c>
      <c r="B122" s="4" t="str">
        <f>EnemyInfoCasual!B122</f>
        <v>Metal Box</v>
      </c>
      <c r="C122" s="10">
        <f>EnemyInfoCasual!C122</f>
        <v>1</v>
      </c>
      <c r="D122" s="37">
        <f>EnemyInfoCasual!D122</f>
        <v>4</v>
      </c>
      <c r="E122">
        <f>FLOOR(EnemyInfoCasual!E122*1.25,1)</f>
        <v>6750</v>
      </c>
      <c r="F122">
        <f>FLOOR(EnemyInfoCasual!F122*1.25,1)</f>
        <v>2012</v>
      </c>
      <c r="G122">
        <f>FLOOR(EnemyInfoCasual!G122*1.5,1)</f>
        <v>2400</v>
      </c>
      <c r="H122" s="7">
        <f>EnemyInfoCasual!H122</f>
        <v>1</v>
      </c>
      <c r="I122" s="6">
        <f>EnemyInfoCasual!I122</f>
        <v>0</v>
      </c>
      <c r="J122" s="8" t="str">
        <f>EnemyInfoCasual!J122</f>
        <v>Binary Battlefield</v>
      </c>
      <c r="K122" s="5"/>
      <c r="L122" s="11">
        <f>EnemyInfoCasual!L122</f>
        <v>0.62000000000000011</v>
      </c>
    </row>
    <row r="123" spans="1:12">
      <c r="A123" s="3">
        <f>EnemyInfoCasual!A123</f>
        <v>122</v>
      </c>
      <c r="B123" s="4" t="str">
        <f>EnemyInfoCasual!B123</f>
        <v>Octoroc</v>
      </c>
      <c r="C123" s="10">
        <f>EnemyInfoCasual!C123</f>
        <v>1</v>
      </c>
      <c r="D123" s="37">
        <f>EnemyInfoCasual!D123</f>
        <v>4</v>
      </c>
      <c r="E123">
        <f>FLOOR(EnemyInfoCasual!E123*1.25,1)</f>
        <v>6812</v>
      </c>
      <c r="F123">
        <f>FLOOR(EnemyInfoCasual!F123*1.25,1)</f>
        <v>2025</v>
      </c>
      <c r="G123">
        <f>FLOOR(EnemyInfoCasual!G123*1.5,1)</f>
        <v>2550</v>
      </c>
      <c r="H123" s="7">
        <f>EnemyInfoCasual!H123</f>
        <v>1</v>
      </c>
      <c r="I123" s="6">
        <f>EnemyInfoCasual!I123</f>
        <v>0</v>
      </c>
      <c r="J123" s="8" t="str">
        <f>EnemyInfoCasual!J123</f>
        <v>Binary Battlefield</v>
      </c>
      <c r="K123" s="5"/>
      <c r="L123" s="11">
        <f>EnemyInfoCasual!L123</f>
        <v>0.62000000000000011</v>
      </c>
    </row>
    <row r="124" spans="1:12">
      <c r="A124" s="3">
        <f>EnemyInfoCasual!A124</f>
        <v>123</v>
      </c>
      <c r="B124" s="4" t="str">
        <f>EnemyInfoCasual!B124</f>
        <v>Evil Eye</v>
      </c>
      <c r="C124" s="10">
        <f>EnemyInfoCasual!C124</f>
        <v>1</v>
      </c>
      <c r="D124" s="37">
        <f>EnemyInfoCasual!D124</f>
        <v>4</v>
      </c>
      <c r="E124">
        <f>FLOOR(EnemyInfoCasual!E124*1.25,1)</f>
        <v>6875</v>
      </c>
      <c r="F124">
        <f>FLOOR(EnemyInfoCasual!F124*1.25,1)</f>
        <v>2050</v>
      </c>
      <c r="G124">
        <f>FLOOR(EnemyInfoCasual!G124*1.5,1)</f>
        <v>2550</v>
      </c>
      <c r="H124" s="7">
        <f>EnemyInfoCasual!H124</f>
        <v>1</v>
      </c>
      <c r="I124" s="6">
        <f>EnemyInfoCasual!I124</f>
        <v>0</v>
      </c>
      <c r="J124" s="8" t="str">
        <f>EnemyInfoCasual!J124</f>
        <v>Binary Battlefield</v>
      </c>
      <c r="K124" s="5"/>
      <c r="L124" s="11">
        <f>EnemyInfoCasual!L124</f>
        <v>0.62000000000000011</v>
      </c>
    </row>
    <row r="125" spans="1:12">
      <c r="A125" s="3">
        <f>EnemyInfoCasual!A125</f>
        <v>124</v>
      </c>
      <c r="B125" s="4" t="str">
        <f>EnemyInfoCasual!B125</f>
        <v>Robo Spirit</v>
      </c>
      <c r="C125" s="10">
        <f>EnemyInfoCasual!C125</f>
        <v>1</v>
      </c>
      <c r="D125" s="37">
        <f>EnemyInfoCasual!D125</f>
        <v>4</v>
      </c>
      <c r="E125">
        <f>FLOOR(EnemyInfoCasual!E125*1.25,1)</f>
        <v>21625</v>
      </c>
      <c r="F125">
        <f>FLOOR(EnemyInfoCasual!F125*1.25,1)</f>
        <v>8662</v>
      </c>
      <c r="G125">
        <f>FLOOR(EnemyInfoCasual!G125*1.5,1)</f>
        <v>10800</v>
      </c>
      <c r="H125" s="7">
        <f>EnemyInfoCasual!H125</f>
        <v>1</v>
      </c>
      <c r="I125" s="6">
        <f>EnemyInfoCasual!I125</f>
        <v>1</v>
      </c>
      <c r="J125" s="8" t="str">
        <f>EnemyInfoCasual!J125</f>
        <v>Binary Battlefield</v>
      </c>
      <c r="K125" s="5"/>
      <c r="L125" s="11">
        <f>EnemyInfoCasual!L125</f>
        <v>0.62000000000000011</v>
      </c>
    </row>
    <row r="126" spans="1:12">
      <c r="A126" s="3">
        <f>EnemyInfoCasual!A126</f>
        <v>125</v>
      </c>
      <c r="B126" s="4" t="str">
        <f>EnemyInfoCasual!B126</f>
        <v>Chagon</v>
      </c>
      <c r="C126" s="10">
        <f>EnemyInfoCasual!C126</f>
        <v>1</v>
      </c>
      <c r="D126" s="37">
        <f>EnemyInfoCasual!D126</f>
        <v>5</v>
      </c>
      <c r="E126">
        <f>FLOOR(EnemyInfoCasual!E126*1.25,1)</f>
        <v>7487</v>
      </c>
      <c r="F126">
        <f>FLOOR(EnemyInfoCasual!F126*1.25,1)</f>
        <v>2237</v>
      </c>
      <c r="G126">
        <f>FLOOR(EnemyInfoCasual!G126*1.5,1)</f>
        <v>2850</v>
      </c>
      <c r="H126" s="7">
        <f>EnemyInfoCasual!H126</f>
        <v>1</v>
      </c>
      <c r="I126" s="6">
        <f>EnemyInfoCasual!I126</f>
        <v>0</v>
      </c>
      <c r="J126" s="8" t="str">
        <f>EnemyInfoCasual!J126</f>
        <v>Dragon Cave</v>
      </c>
      <c r="K126" s="5"/>
      <c r="L126" s="11">
        <f>EnemyInfoCasual!L126</f>
        <v>0.79999999999999982</v>
      </c>
    </row>
    <row r="127" spans="1:12">
      <c r="A127" s="3">
        <f>EnemyInfoCasual!A127</f>
        <v>126</v>
      </c>
      <c r="B127" s="4" t="str">
        <f>EnemyInfoCasual!B127</f>
        <v>Gragon</v>
      </c>
      <c r="C127" s="10">
        <f>EnemyInfoCasual!C127</f>
        <v>1</v>
      </c>
      <c r="D127" s="37">
        <f>EnemyInfoCasual!D127</f>
        <v>5</v>
      </c>
      <c r="E127">
        <f>FLOOR(EnemyInfoCasual!E127*1.25,1)</f>
        <v>7600</v>
      </c>
      <c r="F127">
        <f>FLOOR(EnemyInfoCasual!F127*1.25,1)</f>
        <v>2275</v>
      </c>
      <c r="G127">
        <f>FLOOR(EnemyInfoCasual!G127*1.5,1)</f>
        <v>3000</v>
      </c>
      <c r="H127" s="7">
        <f>EnemyInfoCasual!H127</f>
        <v>1</v>
      </c>
      <c r="I127" s="6">
        <f>EnemyInfoCasual!I127</f>
        <v>0</v>
      </c>
      <c r="J127" s="8" t="str">
        <f>EnemyInfoCasual!J127</f>
        <v>Dragon Cave</v>
      </c>
      <c r="K127" s="5"/>
      <c r="L127" s="11">
        <f>EnemyInfoCasual!L127</f>
        <v>0.79999999999999982</v>
      </c>
    </row>
    <row r="128" spans="1:12">
      <c r="A128" s="3">
        <f>EnemyInfoCasual!A128</f>
        <v>127</v>
      </c>
      <c r="B128" s="4" t="str">
        <f>EnemyInfoCasual!B128</f>
        <v>Wragon</v>
      </c>
      <c r="C128" s="10">
        <f>EnemyInfoCasual!C128</f>
        <v>1</v>
      </c>
      <c r="D128" s="37">
        <f>EnemyInfoCasual!D128</f>
        <v>5</v>
      </c>
      <c r="E128">
        <f>FLOOR(EnemyInfoCasual!E128*1.25,1)</f>
        <v>7712</v>
      </c>
      <c r="F128">
        <f>FLOOR(EnemyInfoCasual!F128*1.25,1)</f>
        <v>2312</v>
      </c>
      <c r="G128">
        <f>FLOOR(EnemyInfoCasual!G128*1.5,1)</f>
        <v>3000</v>
      </c>
      <c r="H128" s="7">
        <f>EnemyInfoCasual!H128</f>
        <v>1</v>
      </c>
      <c r="I128" s="6">
        <f>EnemyInfoCasual!I128</f>
        <v>0</v>
      </c>
      <c r="J128" s="8" t="str">
        <f>EnemyInfoCasual!J128</f>
        <v>Dragon Cave</v>
      </c>
      <c r="K128" s="5"/>
      <c r="L128" s="11">
        <f>EnemyInfoCasual!L128</f>
        <v>0.79999999999999982</v>
      </c>
    </row>
    <row r="129" spans="1:12">
      <c r="A129" s="3">
        <f>EnemyInfoCasual!A129</f>
        <v>128</v>
      </c>
      <c r="B129" s="4" t="str">
        <f>EnemyInfoCasual!B129</f>
        <v>Dagon</v>
      </c>
      <c r="C129" s="10">
        <f>EnemyInfoCasual!C129</f>
        <v>1</v>
      </c>
      <c r="D129" s="37">
        <f>EnemyInfoCasual!D129</f>
        <v>5</v>
      </c>
      <c r="E129">
        <f>FLOOR(EnemyInfoCasual!E129*1.25,1)</f>
        <v>7837</v>
      </c>
      <c r="F129">
        <f>FLOOR(EnemyInfoCasual!F129*1.25,1)</f>
        <v>2350</v>
      </c>
      <c r="G129">
        <f>FLOOR(EnemyInfoCasual!G129*1.5,1)</f>
        <v>3150</v>
      </c>
      <c r="H129" s="7">
        <f>EnemyInfoCasual!H129</f>
        <v>1</v>
      </c>
      <c r="I129" s="6">
        <f>EnemyInfoCasual!I129</f>
        <v>0</v>
      </c>
      <c r="J129" s="8" t="str">
        <f>EnemyInfoCasual!J129</f>
        <v>Dragon Cave</v>
      </c>
      <c r="K129" s="5"/>
      <c r="L129" s="11">
        <f>EnemyInfoCasual!L129</f>
        <v>0.79999999999999982</v>
      </c>
    </row>
    <row r="130" spans="1:12">
      <c r="A130" s="3">
        <f>EnemyInfoCasual!A130</f>
        <v>129</v>
      </c>
      <c r="B130" s="4" t="str">
        <f>EnemyInfoCasual!B130</f>
        <v>Gryph</v>
      </c>
      <c r="C130" s="10">
        <f>EnemyInfoCasual!C130</f>
        <v>1</v>
      </c>
      <c r="D130" s="37">
        <f>EnemyInfoCasual!D130</f>
        <v>5</v>
      </c>
      <c r="E130">
        <f>FLOOR(EnemyInfoCasual!E130*1.25,1)</f>
        <v>7950</v>
      </c>
      <c r="F130">
        <f>FLOOR(EnemyInfoCasual!F130*1.25,1)</f>
        <v>2375</v>
      </c>
      <c r="G130">
        <f>FLOOR(EnemyInfoCasual!G130*1.5,1)</f>
        <v>3150</v>
      </c>
      <c r="H130" s="7">
        <f>EnemyInfoCasual!H130</f>
        <v>1</v>
      </c>
      <c r="I130" s="6">
        <f>EnemyInfoCasual!I130</f>
        <v>0</v>
      </c>
      <c r="J130" s="8" t="str">
        <f>EnemyInfoCasual!J130</f>
        <v>Dragon Cave</v>
      </c>
      <c r="K130" s="5"/>
      <c r="L130" s="11">
        <f>EnemyInfoCasual!L130</f>
        <v>0.79999999999999982</v>
      </c>
    </row>
    <row r="131" spans="1:12">
      <c r="A131" s="3">
        <f>EnemyInfoCasual!A131</f>
        <v>130</v>
      </c>
      <c r="B131" s="4" t="str">
        <f>EnemyInfoCasual!B131</f>
        <v>Fire Dragon</v>
      </c>
      <c r="C131" s="10">
        <f>EnemyInfoCasual!C131</f>
        <v>1</v>
      </c>
      <c r="D131" s="37">
        <f>EnemyInfoCasual!D131</f>
        <v>5</v>
      </c>
      <c r="E131">
        <f>FLOOR(EnemyInfoCasual!E131*1.25,1)</f>
        <v>8062</v>
      </c>
      <c r="F131">
        <f>FLOOR(EnemyInfoCasual!F131*1.25,1)</f>
        <v>2412</v>
      </c>
      <c r="G131">
        <f>FLOOR(EnemyInfoCasual!G131*1.5,1)</f>
        <v>3300</v>
      </c>
      <c r="H131" s="7">
        <f>EnemyInfoCasual!H131</f>
        <v>1</v>
      </c>
      <c r="I131" s="6">
        <f>EnemyInfoCasual!I131</f>
        <v>0</v>
      </c>
      <c r="J131" s="8" t="str">
        <f>EnemyInfoCasual!J131</f>
        <v>Dragon Cave</v>
      </c>
      <c r="K131" s="5"/>
      <c r="L131" s="11">
        <f>EnemyInfoCasual!L131</f>
        <v>0.79999999999999982</v>
      </c>
    </row>
    <row r="132" spans="1:12">
      <c r="A132" s="3">
        <f>EnemyInfoCasual!A132</f>
        <v>131</v>
      </c>
      <c r="B132" s="4" t="str">
        <f>EnemyInfoCasual!B132</f>
        <v>Frost Dragon</v>
      </c>
      <c r="C132" s="10">
        <f>EnemyInfoCasual!C132</f>
        <v>1</v>
      </c>
      <c r="D132" s="37">
        <f>EnemyInfoCasual!D132</f>
        <v>5</v>
      </c>
      <c r="E132">
        <f>FLOOR(EnemyInfoCasual!E132*1.25,1)</f>
        <v>8175</v>
      </c>
      <c r="F132">
        <f>FLOOR(EnemyInfoCasual!F132*1.25,1)</f>
        <v>2450</v>
      </c>
      <c r="G132">
        <f>FLOOR(EnemyInfoCasual!G132*1.5,1)</f>
        <v>3300</v>
      </c>
      <c r="H132" s="7">
        <f>EnemyInfoCasual!H132</f>
        <v>1</v>
      </c>
      <c r="I132" s="6">
        <f>EnemyInfoCasual!I132</f>
        <v>0</v>
      </c>
      <c r="J132" s="8" t="str">
        <f>EnemyInfoCasual!J132</f>
        <v>Dragon Cave</v>
      </c>
      <c r="K132" s="5"/>
      <c r="L132" s="11">
        <f>EnemyInfoCasual!L132</f>
        <v>0.79999999999999982</v>
      </c>
    </row>
    <row r="133" spans="1:12">
      <c r="A133" s="3">
        <f>EnemyInfoCasual!A133</f>
        <v>132</v>
      </c>
      <c r="B133" s="4" t="str">
        <f>EnemyInfoCasual!B133</f>
        <v>Nature Dragon</v>
      </c>
      <c r="C133" s="10">
        <f>EnemyInfoCasual!C133</f>
        <v>1</v>
      </c>
      <c r="D133" s="37">
        <f>EnemyInfoCasual!D133</f>
        <v>5</v>
      </c>
      <c r="E133">
        <f>FLOOR(EnemyInfoCasual!E133*1.25,1)</f>
        <v>8287</v>
      </c>
      <c r="F133">
        <f>FLOOR(EnemyInfoCasual!F133*1.25,1)</f>
        <v>2487</v>
      </c>
      <c r="G133">
        <f>FLOOR(EnemyInfoCasual!G133*1.5,1)</f>
        <v>3450</v>
      </c>
      <c r="H133" s="7">
        <f>EnemyInfoCasual!H133</f>
        <v>1</v>
      </c>
      <c r="I133" s="6">
        <f>EnemyInfoCasual!I133</f>
        <v>0</v>
      </c>
      <c r="J133" s="8" t="str">
        <f>EnemyInfoCasual!J133</f>
        <v>Dragon Cave</v>
      </c>
      <c r="K133" s="5"/>
      <c r="L133" s="11">
        <f>EnemyInfoCasual!L133</f>
        <v>0.79999999999999982</v>
      </c>
    </row>
    <row r="134" spans="1:12">
      <c r="A134" s="3">
        <f>EnemyInfoCasual!A134</f>
        <v>133</v>
      </c>
      <c r="B134" s="4" t="str">
        <f>EnemyInfoCasual!B134</f>
        <v>Fireball</v>
      </c>
      <c r="C134" s="10">
        <f>EnemyInfoCasual!C134</f>
        <v>1</v>
      </c>
      <c r="D134" s="37">
        <f>EnemyInfoCasual!D134</f>
        <v>5</v>
      </c>
      <c r="E134">
        <f>FLOOR(EnemyInfoCasual!E134*1.25,1)</f>
        <v>8387</v>
      </c>
      <c r="F134">
        <f>FLOOR(EnemyInfoCasual!F134*1.25,1)</f>
        <v>2525</v>
      </c>
      <c r="G134">
        <f>FLOOR(EnemyInfoCasual!G134*1.5,1)</f>
        <v>3450</v>
      </c>
      <c r="H134" s="7">
        <f>EnemyInfoCasual!H134</f>
        <v>1</v>
      </c>
      <c r="I134" s="6">
        <f>EnemyInfoCasual!I134</f>
        <v>0</v>
      </c>
      <c r="J134" s="8" t="str">
        <f>EnemyInfoCasual!J134</f>
        <v>Dragon Cave</v>
      </c>
      <c r="K134" s="8" t="s">
        <v>512</v>
      </c>
      <c r="L134" s="11">
        <f>EnemyInfoCasual!L134</f>
        <v>0.79999999999999982</v>
      </c>
    </row>
    <row r="135" spans="1:12">
      <c r="A135" s="3">
        <f>EnemyInfoCasual!A135</f>
        <v>134</v>
      </c>
      <c r="B135" s="4" t="str">
        <f>EnemyInfoCasual!B135</f>
        <v>Iceball</v>
      </c>
      <c r="C135" s="10">
        <f>EnemyInfoCasual!C135</f>
        <v>1</v>
      </c>
      <c r="D135" s="37">
        <f>EnemyInfoCasual!D135</f>
        <v>5</v>
      </c>
      <c r="E135">
        <f>FLOOR(EnemyInfoCasual!E135*1.25,1)</f>
        <v>8387</v>
      </c>
      <c r="F135">
        <f>FLOOR(EnemyInfoCasual!F135*1.25,1)</f>
        <v>2525</v>
      </c>
      <c r="G135">
        <f>FLOOR(EnemyInfoCasual!G135*1.5,1)</f>
        <v>3450</v>
      </c>
      <c r="H135" s="7">
        <f>EnemyInfoCasual!H135</f>
        <v>1</v>
      </c>
      <c r="I135" s="6">
        <f>EnemyInfoCasual!I135</f>
        <v>0</v>
      </c>
      <c r="J135" s="8" t="str">
        <f>EnemyInfoCasual!J135</f>
        <v>Dragon Cave</v>
      </c>
      <c r="K135" s="8" t="s">
        <v>512</v>
      </c>
      <c r="L135" s="11">
        <f>EnemyInfoCasual!L135</f>
        <v>0.79999999999999982</v>
      </c>
    </row>
    <row r="136" spans="1:12">
      <c r="A136" s="3">
        <f>EnemyInfoCasual!A136</f>
        <v>135</v>
      </c>
      <c r="B136" s="4" t="str">
        <f>EnemyInfoCasual!B136</f>
        <v>Boogie</v>
      </c>
      <c r="C136" s="10">
        <f>EnemyInfoCasual!C136</f>
        <v>1</v>
      </c>
      <c r="D136" s="37">
        <f>EnemyInfoCasual!D136</f>
        <v>5</v>
      </c>
      <c r="E136">
        <f>FLOOR(EnemyInfoCasual!E136*1.25,1)</f>
        <v>25000</v>
      </c>
      <c r="F136">
        <f>FLOOR(EnemyInfoCasual!F136*1.25,1)</f>
        <v>10000</v>
      </c>
      <c r="G136">
        <f>FLOOR(EnemyInfoCasual!G136*1.5,1)</f>
        <v>15000</v>
      </c>
      <c r="H136" s="7">
        <f>EnemyInfoCasual!H136</f>
        <v>1</v>
      </c>
      <c r="I136" s="6">
        <f>EnemyInfoCasual!I136</f>
        <v>1</v>
      </c>
      <c r="J136" s="8" t="str">
        <f>EnemyInfoCasual!J136</f>
        <v>Dragon Cave</v>
      </c>
      <c r="K136" s="5"/>
      <c r="L136" s="11">
        <f>EnemyInfoCasual!L136</f>
        <v>0.79999999999999982</v>
      </c>
    </row>
    <row r="137" spans="1:12">
      <c r="A137" s="3">
        <f>EnemyInfoCasual!A137</f>
        <v>136</v>
      </c>
      <c r="B137" s="4" t="str">
        <f>EnemyInfoCasual!B137</f>
        <v>Bloodsurfer</v>
      </c>
      <c r="C137" s="10">
        <f>EnemyInfoCasual!C137</f>
        <v>1</v>
      </c>
      <c r="D137" s="37">
        <f>EnemyInfoCasual!D137</f>
        <v>5</v>
      </c>
      <c r="E137">
        <f>FLOOR(EnemyInfoCasual!E137*1.25,1)</f>
        <v>26375</v>
      </c>
      <c r="F137">
        <f>FLOOR(EnemyInfoCasual!F137*1.25,1)</f>
        <v>10637</v>
      </c>
      <c r="G137">
        <f>FLOOR(EnemyInfoCasual!G137*1.5,1)</f>
        <v>15000</v>
      </c>
      <c r="H137" s="7">
        <f>EnemyInfoCasual!H137</f>
        <v>1</v>
      </c>
      <c r="I137" s="6">
        <f>EnemyInfoCasual!I137</f>
        <v>1</v>
      </c>
      <c r="J137" s="8" t="str">
        <f>EnemyInfoCasual!J137</f>
        <v>Dragon Cave</v>
      </c>
      <c r="K137" s="5"/>
      <c r="L137" s="11">
        <f>EnemyInfoCasual!L137</f>
        <v>0.79999999999999982</v>
      </c>
    </row>
    <row r="138" spans="1:12">
      <c r="A138" s="3">
        <f>EnemyInfoCasual!A138</f>
        <v>137</v>
      </c>
      <c r="B138" s="4" t="str">
        <f>EnemyInfoCasual!B138</f>
        <v>Bunneye</v>
      </c>
      <c r="C138" s="10">
        <f>EnemyInfoCasual!C138</f>
        <v>1</v>
      </c>
      <c r="D138" s="37">
        <f>EnemyInfoCasual!D138</f>
        <v>5</v>
      </c>
      <c r="E138">
        <f>FLOOR(EnemyInfoCasual!E138*1.25,1)</f>
        <v>9237</v>
      </c>
      <c r="F138">
        <f>FLOOR(EnemyInfoCasual!F138*1.25,1)</f>
        <v>2787</v>
      </c>
      <c r="G138">
        <f>FLOOR(EnemyInfoCasual!G138*1.5,1)</f>
        <v>4050</v>
      </c>
      <c r="H138" s="7">
        <f>EnemyInfoCasual!H138</f>
        <v>1</v>
      </c>
      <c r="I138" s="6">
        <f>EnemyInfoCasual!I138</f>
        <v>0</v>
      </c>
      <c r="J138" s="8" t="str">
        <f>EnemyInfoCasual!J138</f>
        <v>Pirate Ship</v>
      </c>
      <c r="K138" s="5"/>
      <c r="L138" s="11">
        <f>EnemyInfoCasual!L138</f>
        <v>0.79999999999999982</v>
      </c>
    </row>
    <row r="139" spans="1:12">
      <c r="A139" s="3">
        <f>EnemyInfoCasual!A139</f>
        <v>138</v>
      </c>
      <c r="B139" s="4" t="str">
        <f>EnemyInfoCasual!B139</f>
        <v>Sword Bunneye</v>
      </c>
      <c r="C139" s="10">
        <f>EnemyInfoCasual!C139</f>
        <v>1</v>
      </c>
      <c r="D139" s="37">
        <f>EnemyInfoCasual!D139</f>
        <v>5</v>
      </c>
      <c r="E139">
        <f>FLOOR(EnemyInfoCasual!E139*1.25,1)</f>
        <v>9337</v>
      </c>
      <c r="F139">
        <f>FLOOR(EnemyInfoCasual!F139*1.25,1)</f>
        <v>2812</v>
      </c>
      <c r="G139">
        <f>FLOOR(EnemyInfoCasual!G139*1.5,1)</f>
        <v>4200</v>
      </c>
      <c r="H139" s="7">
        <f>EnemyInfoCasual!H139</f>
        <v>1</v>
      </c>
      <c r="I139" s="6">
        <f>EnemyInfoCasual!I139</f>
        <v>0</v>
      </c>
      <c r="J139" s="8" t="str">
        <f>EnemyInfoCasual!J139</f>
        <v>Pirate Ship</v>
      </c>
      <c r="K139" s="5"/>
      <c r="L139" s="11">
        <f>EnemyInfoCasual!L139</f>
        <v>0.79999999999999982</v>
      </c>
    </row>
    <row r="140" spans="1:12">
      <c r="A140" s="3">
        <f>EnemyInfoCasual!A140</f>
        <v>139</v>
      </c>
      <c r="B140" s="4" t="str">
        <f>EnemyInfoCasual!B140</f>
        <v>Gun Bunneye</v>
      </c>
      <c r="C140" s="10">
        <f>EnemyInfoCasual!C140</f>
        <v>1</v>
      </c>
      <c r="D140" s="37">
        <f>EnemyInfoCasual!D140</f>
        <v>5</v>
      </c>
      <c r="E140">
        <f>FLOOR(EnemyInfoCasual!E140*1.25,1)</f>
        <v>9437</v>
      </c>
      <c r="F140">
        <f>FLOOR(EnemyInfoCasual!F140*1.25,1)</f>
        <v>2850</v>
      </c>
      <c r="G140">
        <f>FLOOR(EnemyInfoCasual!G140*1.5,1)</f>
        <v>4200</v>
      </c>
      <c r="H140" s="7">
        <f>EnemyInfoCasual!H140</f>
        <v>1</v>
      </c>
      <c r="I140" s="6">
        <f>EnemyInfoCasual!I140</f>
        <v>0</v>
      </c>
      <c r="J140" s="8" t="str">
        <f>EnemyInfoCasual!J140</f>
        <v>Pirate Ship</v>
      </c>
      <c r="K140" s="5"/>
      <c r="L140" s="11">
        <f>EnemyInfoCasual!L140</f>
        <v>0.79999999999999982</v>
      </c>
    </row>
    <row r="141" spans="1:12">
      <c r="A141" s="3">
        <f>EnemyInfoCasual!A141</f>
        <v>140</v>
      </c>
      <c r="B141" s="4" t="str">
        <f>EnemyInfoCasual!B141</f>
        <v>Flying Sword</v>
      </c>
      <c r="C141" s="10">
        <f>EnemyInfoCasual!C141</f>
        <v>1</v>
      </c>
      <c r="D141" s="37">
        <f>EnemyInfoCasual!D141</f>
        <v>5</v>
      </c>
      <c r="E141">
        <f>FLOOR(EnemyInfoCasual!E141*1.25,1)</f>
        <v>9550</v>
      </c>
      <c r="F141">
        <f>FLOOR(EnemyInfoCasual!F141*1.25,1)</f>
        <v>2887</v>
      </c>
      <c r="G141">
        <f>FLOOR(EnemyInfoCasual!G141*1.5,1)</f>
        <v>4350</v>
      </c>
      <c r="H141" s="7">
        <f>EnemyInfoCasual!H141</f>
        <v>1</v>
      </c>
      <c r="I141" s="6">
        <f>EnemyInfoCasual!I141</f>
        <v>0</v>
      </c>
      <c r="J141" s="8" t="str">
        <f>EnemyInfoCasual!J141</f>
        <v>Pirate Ship</v>
      </c>
      <c r="K141" s="5"/>
      <c r="L141" s="11">
        <f>EnemyInfoCasual!L141</f>
        <v>0.79999999999999982</v>
      </c>
    </row>
    <row r="142" spans="1:12">
      <c r="A142" s="3">
        <f>EnemyInfoCasual!A142</f>
        <v>141</v>
      </c>
      <c r="B142" s="4" t="str">
        <f>EnemyInfoCasual!B142</f>
        <v>Evil Sword</v>
      </c>
      <c r="C142" s="10">
        <f>EnemyInfoCasual!C142</f>
        <v>1</v>
      </c>
      <c r="D142" s="37">
        <f>EnemyInfoCasual!D142</f>
        <v>5</v>
      </c>
      <c r="E142">
        <f>FLOOR(EnemyInfoCasual!E142*1.25,1)</f>
        <v>9650</v>
      </c>
      <c r="F142">
        <f>FLOOR(EnemyInfoCasual!F142*1.25,1)</f>
        <v>2912</v>
      </c>
      <c r="G142">
        <f>FLOOR(EnemyInfoCasual!G142*1.5,1)</f>
        <v>4350</v>
      </c>
      <c r="H142" s="7">
        <f>EnemyInfoCasual!H142</f>
        <v>1</v>
      </c>
      <c r="I142" s="6">
        <f>EnemyInfoCasual!I142</f>
        <v>0</v>
      </c>
      <c r="J142" s="8" t="str">
        <f>EnemyInfoCasual!J142</f>
        <v>Pirate Ship</v>
      </c>
      <c r="K142" s="5"/>
      <c r="L142" s="11">
        <f>EnemyInfoCasual!L142</f>
        <v>0.79999999999999982</v>
      </c>
    </row>
    <row r="143" spans="1:12">
      <c r="A143" s="3">
        <f>EnemyInfoCasual!A143</f>
        <v>142</v>
      </c>
      <c r="B143" s="4" t="str">
        <f>EnemyInfoCasual!B143</f>
        <v>Cursed Sword</v>
      </c>
      <c r="C143" s="10">
        <f>EnemyInfoCasual!C143</f>
        <v>1</v>
      </c>
      <c r="D143" s="37">
        <f>EnemyInfoCasual!D143</f>
        <v>5</v>
      </c>
      <c r="E143">
        <f>FLOOR(EnemyInfoCasual!E143*1.25,1)</f>
        <v>9750</v>
      </c>
      <c r="F143">
        <f>FLOOR(EnemyInfoCasual!F143*1.25,1)</f>
        <v>2950</v>
      </c>
      <c r="G143">
        <f>FLOOR(EnemyInfoCasual!G143*1.5,1)</f>
        <v>4500</v>
      </c>
      <c r="H143" s="7">
        <f>EnemyInfoCasual!H143</f>
        <v>1</v>
      </c>
      <c r="I143" s="6">
        <f>EnemyInfoCasual!I143</f>
        <v>0</v>
      </c>
      <c r="J143" s="8" t="str">
        <f>EnemyInfoCasual!J143</f>
        <v>Pirate Ship</v>
      </c>
      <c r="K143" s="5"/>
      <c r="L143" s="11">
        <f>EnemyInfoCasual!L143</f>
        <v>0.79999999999999982</v>
      </c>
    </row>
    <row r="144" spans="1:12">
      <c r="A144" s="3">
        <f>EnemyInfoCasual!A144</f>
        <v>143</v>
      </c>
      <c r="B144" s="4" t="str">
        <f>EnemyInfoCasual!B144</f>
        <v>RandomNoob143</v>
      </c>
      <c r="C144" s="10">
        <f>EnemyInfoCasual!C144</f>
        <v>1</v>
      </c>
      <c r="D144" s="37">
        <f>EnemyInfoCasual!D144</f>
        <v>5</v>
      </c>
      <c r="E144">
        <f>FLOOR(EnemyInfoCasual!E144*1.25,1)</f>
        <v>9837</v>
      </c>
      <c r="F144">
        <f>FLOOR(EnemyInfoCasual!F144*1.25,1)</f>
        <v>2975</v>
      </c>
      <c r="G144">
        <f>FLOOR(EnemyInfoCasual!G144*1.5,1)</f>
        <v>4500</v>
      </c>
      <c r="H144" s="7">
        <f>EnemyInfoCasual!H144</f>
        <v>1</v>
      </c>
      <c r="I144" s="6">
        <f>EnemyInfoCasual!I144</f>
        <v>0</v>
      </c>
      <c r="J144" s="8" t="str">
        <f>EnemyInfoCasual!J144</f>
        <v>Pirate Ship</v>
      </c>
      <c r="K144" s="5"/>
      <c r="L144" s="11">
        <f>EnemyInfoCasual!L144</f>
        <v>0.79999999999999982</v>
      </c>
    </row>
    <row r="145" spans="1:12">
      <c r="A145" s="3">
        <f>EnemyInfoCasual!A145</f>
        <v>144</v>
      </c>
      <c r="B145" s="4" t="str">
        <f>EnemyInfoCasual!B145</f>
        <v>Knight</v>
      </c>
      <c r="C145" s="10">
        <f>EnemyInfoCasual!C145</f>
        <v>1</v>
      </c>
      <c r="D145" s="37">
        <f>EnemyInfoCasual!D145</f>
        <v>5</v>
      </c>
      <c r="E145">
        <f>FLOOR(EnemyInfoCasual!E145*1.25,1)</f>
        <v>9937</v>
      </c>
      <c r="F145">
        <f>FLOOR(EnemyInfoCasual!F145*1.25,1)</f>
        <v>3012</v>
      </c>
      <c r="G145">
        <f>FLOOR(EnemyInfoCasual!G145*1.5,1)</f>
        <v>4650</v>
      </c>
      <c r="H145" s="7">
        <f>EnemyInfoCasual!H145</f>
        <v>1</v>
      </c>
      <c r="I145" s="6">
        <f>EnemyInfoCasual!I145</f>
        <v>0</v>
      </c>
      <c r="J145" s="8" t="str">
        <f>EnemyInfoCasual!J145</f>
        <v>Pirate Ship</v>
      </c>
      <c r="K145" s="5"/>
      <c r="L145" s="11">
        <f>EnemyInfoCasual!L145</f>
        <v>0.79999999999999982</v>
      </c>
    </row>
    <row r="146" spans="1:12">
      <c r="A146" s="3">
        <f>EnemyInfoCasual!A146</f>
        <v>145</v>
      </c>
      <c r="B146" s="4" t="str">
        <f>EnemyInfoCasual!B146</f>
        <v>Sword Knight</v>
      </c>
      <c r="C146" s="10">
        <f>EnemyInfoCasual!C146</f>
        <v>1</v>
      </c>
      <c r="D146" s="37">
        <f>EnemyInfoCasual!D146</f>
        <v>5</v>
      </c>
      <c r="E146">
        <f>FLOOR(EnemyInfoCasual!E146*1.25,1)</f>
        <v>10037</v>
      </c>
      <c r="F146">
        <f>FLOOR(EnemyInfoCasual!F146*1.25,1)</f>
        <v>3037</v>
      </c>
      <c r="G146">
        <f>FLOOR(EnemyInfoCasual!G146*1.5,1)</f>
        <v>4650</v>
      </c>
      <c r="H146" s="7">
        <f>EnemyInfoCasual!H146</f>
        <v>1</v>
      </c>
      <c r="I146" s="6">
        <f>EnemyInfoCasual!I146</f>
        <v>0</v>
      </c>
      <c r="J146" s="8" t="str">
        <f>EnemyInfoCasual!J146</f>
        <v>Pirate Ship</v>
      </c>
      <c r="K146" s="5"/>
      <c r="L146" s="11">
        <f>EnemyInfoCasual!L146</f>
        <v>0.79999999999999982</v>
      </c>
    </row>
    <row r="147" spans="1:12">
      <c r="A147" s="3">
        <f>EnemyInfoCasual!A147</f>
        <v>146</v>
      </c>
      <c r="B147" s="4" t="str">
        <f>EnemyInfoCasual!B147</f>
        <v>Backpack Knight</v>
      </c>
      <c r="C147" s="10">
        <f>EnemyInfoCasual!C147</f>
        <v>1</v>
      </c>
      <c r="D147" s="37">
        <f>EnemyInfoCasual!D147</f>
        <v>5</v>
      </c>
      <c r="E147">
        <f>FLOOR(EnemyInfoCasual!E147*1.25,1)</f>
        <v>10137</v>
      </c>
      <c r="F147">
        <f>FLOOR(EnemyInfoCasual!F147*1.25,1)</f>
        <v>3062</v>
      </c>
      <c r="G147">
        <f>FLOOR(EnemyInfoCasual!G147*1.5,1)</f>
        <v>4800</v>
      </c>
      <c r="H147" s="7">
        <f>EnemyInfoCasual!H147</f>
        <v>1</v>
      </c>
      <c r="I147" s="6">
        <f>EnemyInfoCasual!I147</f>
        <v>0</v>
      </c>
      <c r="J147" s="8" t="str">
        <f>EnemyInfoCasual!J147</f>
        <v>Pirate Ship</v>
      </c>
      <c r="K147" s="5"/>
      <c r="L147" s="11">
        <f>EnemyInfoCasual!L147</f>
        <v>0.79999999999999982</v>
      </c>
    </row>
    <row r="148" spans="1:12">
      <c r="A148" s="3">
        <f>EnemyInfoCasual!A148</f>
        <v>147</v>
      </c>
      <c r="B148" s="4" t="str">
        <f>EnemyInfoCasual!B148</f>
        <v>Female Hunter A</v>
      </c>
      <c r="C148" s="10">
        <f>EnemyInfoCasual!C148</f>
        <v>1</v>
      </c>
      <c r="D148" s="37">
        <f>EnemyInfoCasual!D148</f>
        <v>5</v>
      </c>
      <c r="E148">
        <f>FLOOR(EnemyInfoCasual!E148*1.25,1)</f>
        <v>10237</v>
      </c>
      <c r="F148">
        <f>FLOOR(EnemyInfoCasual!F148*1.25,1)</f>
        <v>3100</v>
      </c>
      <c r="G148">
        <f>FLOOR(EnemyInfoCasual!G148*1.5,1)</f>
        <v>4800</v>
      </c>
      <c r="H148" s="7">
        <f>EnemyInfoCasual!H148</f>
        <v>1</v>
      </c>
      <c r="I148" s="6">
        <f>EnemyInfoCasual!I148</f>
        <v>0</v>
      </c>
      <c r="J148" s="8" t="str">
        <f>EnemyInfoCasual!J148</f>
        <v>Pirate Ship</v>
      </c>
      <c r="K148" s="5"/>
      <c r="L148" s="11">
        <f>EnemyInfoCasual!L148</f>
        <v>0.79999999999999982</v>
      </c>
    </row>
    <row r="149" spans="1:12">
      <c r="A149" s="3">
        <f>EnemyInfoCasual!A149</f>
        <v>148</v>
      </c>
      <c r="B149" s="4" t="str">
        <f>EnemyInfoCasual!B149</f>
        <v>Female Hunter B</v>
      </c>
      <c r="C149" s="10">
        <f>EnemyInfoCasual!C149</f>
        <v>1</v>
      </c>
      <c r="D149" s="37">
        <f>EnemyInfoCasual!D149</f>
        <v>5</v>
      </c>
      <c r="E149">
        <f>FLOOR(EnemyInfoCasual!E149*1.25,1)</f>
        <v>10325</v>
      </c>
      <c r="F149">
        <f>FLOOR(EnemyInfoCasual!F149*1.25,1)</f>
        <v>3125</v>
      </c>
      <c r="G149">
        <f>FLOOR(EnemyInfoCasual!G149*1.5,1)</f>
        <v>4950</v>
      </c>
      <c r="H149" s="7">
        <f>EnemyInfoCasual!H149</f>
        <v>1</v>
      </c>
      <c r="I149" s="6">
        <f>EnemyInfoCasual!I149</f>
        <v>0</v>
      </c>
      <c r="J149" s="8" t="str">
        <f>EnemyInfoCasual!J149</f>
        <v>Pirate Ship</v>
      </c>
      <c r="K149" s="5"/>
      <c r="L149" s="11">
        <f>EnemyInfoCasual!L149</f>
        <v>0.79999999999999982</v>
      </c>
    </row>
    <row r="150" spans="1:12">
      <c r="A150" s="3">
        <f>EnemyInfoCasual!A150</f>
        <v>149</v>
      </c>
      <c r="B150" s="4" t="str">
        <f>EnemyInfoCasual!B150</f>
        <v>Female Hunter C</v>
      </c>
      <c r="C150" s="10">
        <f>EnemyInfoCasual!C150</f>
        <v>1</v>
      </c>
      <c r="D150" s="37">
        <f>EnemyInfoCasual!D150</f>
        <v>5</v>
      </c>
      <c r="E150">
        <f>FLOOR(EnemyInfoCasual!E150*1.25,1)</f>
        <v>10425</v>
      </c>
      <c r="F150">
        <f>FLOOR(EnemyInfoCasual!F150*1.25,1)</f>
        <v>3162</v>
      </c>
      <c r="G150">
        <f>FLOOR(EnemyInfoCasual!G150*1.5,1)</f>
        <v>4950</v>
      </c>
      <c r="H150" s="7">
        <f>EnemyInfoCasual!H150</f>
        <v>1</v>
      </c>
      <c r="I150" s="6">
        <f>EnemyInfoCasual!I150</f>
        <v>0</v>
      </c>
      <c r="J150" s="8" t="str">
        <f>EnemyInfoCasual!J150</f>
        <v>Pirate Ship</v>
      </c>
      <c r="K150" s="5"/>
      <c r="L150" s="11">
        <f>EnemyInfoCasual!L150</f>
        <v>0.79999999999999982</v>
      </c>
    </row>
    <row r="151" spans="1:12">
      <c r="A151" s="3">
        <f>EnemyInfoCasual!A151</f>
        <v>150</v>
      </c>
      <c r="B151" s="4" t="str">
        <f>EnemyInfoCasual!B151</f>
        <v>Male Hunter A</v>
      </c>
      <c r="C151" s="10">
        <f>EnemyInfoCasual!C151</f>
        <v>1</v>
      </c>
      <c r="D151" s="37">
        <f>EnemyInfoCasual!D151</f>
        <v>5</v>
      </c>
      <c r="E151">
        <f>FLOOR(EnemyInfoCasual!E151*1.25,1)</f>
        <v>10512</v>
      </c>
      <c r="F151">
        <f>FLOOR(EnemyInfoCasual!F151*1.25,1)</f>
        <v>3187</v>
      </c>
      <c r="G151">
        <f>FLOOR(EnemyInfoCasual!G151*1.5,1)</f>
        <v>5100</v>
      </c>
      <c r="H151" s="7">
        <f>EnemyInfoCasual!H151</f>
        <v>1</v>
      </c>
      <c r="I151" s="6">
        <f>EnemyInfoCasual!I151</f>
        <v>0</v>
      </c>
      <c r="J151" s="8" t="str">
        <f>EnemyInfoCasual!J151</f>
        <v>Pirate Ship</v>
      </c>
      <c r="K151" s="5"/>
      <c r="L151" s="11">
        <f>EnemyInfoCasual!L151</f>
        <v>0.79999999999999982</v>
      </c>
    </row>
    <row r="152" spans="1:12">
      <c r="A152" s="3">
        <f>EnemyInfoCasual!A152</f>
        <v>151</v>
      </c>
      <c r="B152" s="4" t="str">
        <f>EnemyInfoCasual!B152</f>
        <v>Male Hunter B</v>
      </c>
      <c r="C152" s="10">
        <f>EnemyInfoCasual!C152</f>
        <v>1</v>
      </c>
      <c r="D152" s="37">
        <f>EnemyInfoCasual!D152</f>
        <v>5</v>
      </c>
      <c r="E152">
        <f>FLOOR(EnemyInfoCasual!E152*1.25,1)</f>
        <v>10612</v>
      </c>
      <c r="F152">
        <f>FLOOR(EnemyInfoCasual!F152*1.25,1)</f>
        <v>3212</v>
      </c>
      <c r="G152">
        <f>FLOOR(EnemyInfoCasual!G152*1.5,1)</f>
        <v>5100</v>
      </c>
      <c r="H152" s="7">
        <f>EnemyInfoCasual!H152</f>
        <v>1</v>
      </c>
      <c r="I152" s="6">
        <f>EnemyInfoCasual!I152</f>
        <v>0</v>
      </c>
      <c r="J152" s="8" t="str">
        <f>EnemyInfoCasual!J152</f>
        <v>Pirate Ship</v>
      </c>
      <c r="K152" s="5"/>
      <c r="L152" s="11">
        <f>EnemyInfoCasual!L152</f>
        <v>0.79999999999999982</v>
      </c>
    </row>
    <row r="153" spans="1:12">
      <c r="A153" s="3">
        <f>EnemyInfoCasual!A153</f>
        <v>152</v>
      </c>
      <c r="B153" s="4" t="str">
        <f>EnemyInfoCasual!B153</f>
        <v>Male Hunter C</v>
      </c>
      <c r="C153" s="10">
        <f>EnemyInfoCasual!C153</f>
        <v>1</v>
      </c>
      <c r="D153" s="37">
        <f>EnemyInfoCasual!D153</f>
        <v>5</v>
      </c>
      <c r="E153">
        <f>FLOOR(EnemyInfoCasual!E153*1.25,1)</f>
        <v>10700</v>
      </c>
      <c r="F153">
        <f>FLOOR(EnemyInfoCasual!F153*1.25,1)</f>
        <v>3250</v>
      </c>
      <c r="G153">
        <f>FLOOR(EnemyInfoCasual!G153*1.5,1)</f>
        <v>5250</v>
      </c>
      <c r="H153" s="7">
        <f>EnemyInfoCasual!H153</f>
        <v>1</v>
      </c>
      <c r="I153" s="6">
        <f>EnemyInfoCasual!I153</f>
        <v>0</v>
      </c>
      <c r="J153" s="8" t="str">
        <f>EnemyInfoCasual!J153</f>
        <v>Pirate Ship</v>
      </c>
      <c r="K153" s="5"/>
      <c r="L153" s="11">
        <f>EnemyInfoCasual!L153</f>
        <v>0.79999999999999982</v>
      </c>
    </row>
    <row r="154" spans="1:12">
      <c r="A154" s="3">
        <f>EnemyInfoCasual!A154</f>
        <v>153</v>
      </c>
      <c r="B154" s="4" t="str">
        <f>EnemyInfoCasual!B154</f>
        <v>Neenja A</v>
      </c>
      <c r="C154" s="10">
        <f>EnemyInfoCasual!C154</f>
        <v>1</v>
      </c>
      <c r="D154" s="37">
        <f>EnemyInfoCasual!D154</f>
        <v>5</v>
      </c>
      <c r="E154">
        <f>FLOOR(EnemyInfoCasual!E154*1.25,1)</f>
        <v>10800</v>
      </c>
      <c r="F154">
        <f>FLOOR(EnemyInfoCasual!F154*1.25,1)</f>
        <v>3275</v>
      </c>
      <c r="G154">
        <f>FLOOR(EnemyInfoCasual!G154*1.5,1)</f>
        <v>5250</v>
      </c>
      <c r="H154" s="7">
        <f>EnemyInfoCasual!H154</f>
        <v>1</v>
      </c>
      <c r="I154" s="6">
        <f>EnemyInfoCasual!I154</f>
        <v>0</v>
      </c>
      <c r="J154" s="8" t="str">
        <f>EnemyInfoCasual!J154</f>
        <v>Pirate Ship</v>
      </c>
      <c r="K154" s="5"/>
      <c r="L154" s="11">
        <f>EnemyInfoCasual!L154</f>
        <v>0.79999999999999982</v>
      </c>
    </row>
    <row r="155" spans="1:12">
      <c r="A155" s="3">
        <f>EnemyInfoCasual!A155</f>
        <v>154</v>
      </c>
      <c r="B155" s="4" t="str">
        <f>EnemyInfoCasual!B155</f>
        <v>Neenja B</v>
      </c>
      <c r="C155" s="10">
        <f>EnemyInfoCasual!C155</f>
        <v>1</v>
      </c>
      <c r="D155" s="37">
        <f>EnemyInfoCasual!D155</f>
        <v>5</v>
      </c>
      <c r="E155">
        <f>FLOOR(EnemyInfoCasual!E155*1.25,1)</f>
        <v>10887</v>
      </c>
      <c r="F155">
        <f>FLOOR(EnemyInfoCasual!F155*1.25,1)</f>
        <v>3312</v>
      </c>
      <c r="G155">
        <f>FLOOR(EnemyInfoCasual!G155*1.5,1)</f>
        <v>5400</v>
      </c>
      <c r="H155" s="7">
        <f>EnemyInfoCasual!H155</f>
        <v>1</v>
      </c>
      <c r="I155" s="6">
        <f>EnemyInfoCasual!I155</f>
        <v>0</v>
      </c>
      <c r="J155" s="8" t="str">
        <f>EnemyInfoCasual!J155</f>
        <v>Pirate Ship</v>
      </c>
      <c r="K155" s="5"/>
      <c r="L155" s="11">
        <f>EnemyInfoCasual!L155</f>
        <v>0.79999999999999982</v>
      </c>
    </row>
    <row r="156" spans="1:12">
      <c r="A156" s="3">
        <f>EnemyInfoCasual!A156</f>
        <v>155</v>
      </c>
      <c r="B156" s="4" t="str">
        <f>EnemyInfoCasual!B156</f>
        <v>Neenja C</v>
      </c>
      <c r="C156" s="10">
        <f>EnemyInfoCasual!C156</f>
        <v>1</v>
      </c>
      <c r="D156" s="37">
        <f>EnemyInfoCasual!D156</f>
        <v>5</v>
      </c>
      <c r="E156">
        <f>FLOOR(EnemyInfoCasual!E156*1.25,1)</f>
        <v>10975</v>
      </c>
      <c r="F156">
        <f>FLOOR(EnemyInfoCasual!F156*1.25,1)</f>
        <v>3337</v>
      </c>
      <c r="G156">
        <f>FLOOR(EnemyInfoCasual!G156*1.5,1)</f>
        <v>5400</v>
      </c>
      <c r="H156" s="7">
        <f>EnemyInfoCasual!H156</f>
        <v>1</v>
      </c>
      <c r="I156" s="6">
        <f>EnemyInfoCasual!I156</f>
        <v>0</v>
      </c>
      <c r="J156" s="8" t="str">
        <f>EnemyInfoCasual!J156</f>
        <v>Pirate Ship</v>
      </c>
      <c r="K156" s="5"/>
      <c r="L156" s="11">
        <f>EnemyInfoCasual!L156</f>
        <v>0.79999999999999982</v>
      </c>
    </row>
    <row r="157" spans="1:12">
      <c r="A157" s="3">
        <f>EnemyInfoCasual!A157</f>
        <v>156</v>
      </c>
      <c r="B157" s="4" t="str">
        <f>EnemyInfoCasual!B157</f>
        <v>Icewizard</v>
      </c>
      <c r="C157" s="10">
        <f>EnemyInfoCasual!C157</f>
        <v>1</v>
      </c>
      <c r="D157" s="37">
        <f>EnemyInfoCasual!D157</f>
        <v>5</v>
      </c>
      <c r="E157">
        <f>FLOOR(EnemyInfoCasual!E157*1.25,1)</f>
        <v>6637</v>
      </c>
      <c r="F157">
        <f>FLOOR(EnemyInfoCasual!F157*1.25,1)</f>
        <v>2012</v>
      </c>
      <c r="G157">
        <f>FLOOR(EnemyInfoCasual!G157*1.5,1)</f>
        <v>5550</v>
      </c>
      <c r="H157" s="7">
        <f>EnemyInfoCasual!H157</f>
        <v>0</v>
      </c>
      <c r="I157" s="6">
        <f>EnemyInfoCasual!I157</f>
        <v>0</v>
      </c>
      <c r="J157" s="8" t="str">
        <f>EnemyInfoCasual!J157</f>
        <v>Pirate Ship</v>
      </c>
      <c r="K157" s="5"/>
      <c r="L157" s="11">
        <f>EnemyInfoCasual!L157</f>
        <v>0.79999999999999982</v>
      </c>
    </row>
    <row r="158" spans="1:12">
      <c r="A158" s="3">
        <f>EnemyInfoCasual!A158</f>
        <v>157</v>
      </c>
      <c r="B158" s="4" t="str">
        <f>EnemyInfoCasual!B158</f>
        <v>Firewizard</v>
      </c>
      <c r="C158" s="10">
        <f>EnemyInfoCasual!C158</f>
        <v>1</v>
      </c>
      <c r="D158" s="37">
        <f>EnemyInfoCasual!D158</f>
        <v>5</v>
      </c>
      <c r="E158">
        <f>FLOOR(EnemyInfoCasual!E158*1.25,1)</f>
        <v>6637</v>
      </c>
      <c r="F158">
        <f>FLOOR(EnemyInfoCasual!F158*1.25,1)</f>
        <v>2012</v>
      </c>
      <c r="G158">
        <f>FLOOR(EnemyInfoCasual!G158*1.5,1)</f>
        <v>5550</v>
      </c>
      <c r="H158" s="7">
        <f>EnemyInfoCasual!H158</f>
        <v>0</v>
      </c>
      <c r="I158" s="6">
        <f>EnemyInfoCasual!I158</f>
        <v>0</v>
      </c>
      <c r="J158" s="8" t="str">
        <f>EnemyInfoCasual!J158</f>
        <v>Pirate Ship</v>
      </c>
      <c r="K158" s="5"/>
      <c r="L158" s="11">
        <f>EnemyInfoCasual!L158</f>
        <v>0.79999999999999982</v>
      </c>
    </row>
    <row r="159" spans="1:12">
      <c r="A159" s="3">
        <f>EnemyInfoCasual!A159</f>
        <v>158</v>
      </c>
      <c r="B159" s="4" t="str">
        <f>EnemyInfoCasual!B159</f>
        <v>Bishop</v>
      </c>
      <c r="C159" s="10">
        <f>EnemyInfoCasual!C159</f>
        <v>1</v>
      </c>
      <c r="D159" s="37">
        <f>EnemyInfoCasual!D159</f>
        <v>5</v>
      </c>
      <c r="E159">
        <f>FLOOR(EnemyInfoCasual!E159*1.25,1)</f>
        <v>11162</v>
      </c>
      <c r="F159">
        <f>FLOOR(EnemyInfoCasual!F159*1.25,1)</f>
        <v>3387</v>
      </c>
      <c r="G159">
        <f>FLOOR(EnemyInfoCasual!G159*1.5,1)</f>
        <v>5550</v>
      </c>
      <c r="H159" s="7">
        <f>EnemyInfoCasual!H159</f>
        <v>1</v>
      </c>
      <c r="I159" s="6">
        <f>EnemyInfoCasual!I159</f>
        <v>0</v>
      </c>
      <c r="J159" s="8" t="str">
        <f>EnemyInfoCasual!J159</f>
        <v>Pirate Ship</v>
      </c>
      <c r="K159" s="5"/>
      <c r="L159" s="11">
        <f>EnemyInfoCasual!L159</f>
        <v>0.79999999999999982</v>
      </c>
    </row>
    <row r="160" spans="1:12">
      <c r="A160" s="3">
        <f>EnemyInfoCasual!A160</f>
        <v>159</v>
      </c>
      <c r="B160" s="4" t="str">
        <f>EnemyInfoCasual!B160</f>
        <v>Dark Mage</v>
      </c>
      <c r="C160" s="10">
        <f>EnemyInfoCasual!C160</f>
        <v>1</v>
      </c>
      <c r="D160" s="37">
        <f>EnemyInfoCasual!D160</f>
        <v>5</v>
      </c>
      <c r="E160">
        <f>FLOOR(EnemyInfoCasual!E160*1.25,1)</f>
        <v>35000</v>
      </c>
      <c r="F160">
        <f>FLOOR(EnemyInfoCasual!F160*1.25,1)</f>
        <v>14250</v>
      </c>
      <c r="G160">
        <f>FLOOR(EnemyInfoCasual!G160*1.5,1)</f>
        <v>24000</v>
      </c>
      <c r="H160" s="7">
        <f>EnemyInfoCasual!H160</f>
        <v>1</v>
      </c>
      <c r="I160" s="6">
        <f>EnemyInfoCasual!I160</f>
        <v>1</v>
      </c>
      <c r="J160" s="8" t="str">
        <f>EnemyInfoCasual!J160</f>
        <v>Pirate Ship</v>
      </c>
      <c r="K160" s="5"/>
      <c r="L160" s="11">
        <f>EnemyInfoCasual!L160</f>
        <v>0.79999999999999982</v>
      </c>
    </row>
    <row r="161" spans="1:12">
      <c r="A161" s="3">
        <f>EnemyInfoCasual!A161</f>
        <v>160</v>
      </c>
      <c r="B161" s="4" t="str">
        <f>EnemyInfoCasual!B161</f>
        <v>Triangle Dummy</v>
      </c>
      <c r="C161" s="10">
        <f>EnemyInfoCasual!C161</f>
        <v>1</v>
      </c>
      <c r="D161" s="37">
        <f>EnemyInfoCasual!D161</f>
        <v>4</v>
      </c>
      <c r="E161">
        <f>FLOOR(EnemyInfoCasual!E161*1.25,1)</f>
        <v>13500</v>
      </c>
      <c r="F161">
        <f>FLOOR(EnemyInfoCasual!F161*1.25,1)</f>
        <v>4150</v>
      </c>
      <c r="G161">
        <f>FLOOR(EnemyInfoCasual!G161*1.5,1)</f>
        <v>7650</v>
      </c>
      <c r="H161" s="7">
        <f>EnemyInfoCasual!H161</f>
        <v>1</v>
      </c>
      <c r="I161" s="6">
        <f>EnemyInfoCasual!I161</f>
        <v>0</v>
      </c>
      <c r="J161" s="8" t="str">
        <f>EnemyInfoCasual!J161</f>
        <v>Triangle Land</v>
      </c>
      <c r="K161" s="5"/>
      <c r="L161" s="11">
        <f>EnemyInfoCasual!L161</f>
        <v>0.62000000000000011</v>
      </c>
    </row>
    <row r="162" spans="1:12">
      <c r="A162" s="3">
        <f>EnemyInfoCasual!A162</f>
        <v>161</v>
      </c>
      <c r="B162" s="4" t="str">
        <f>EnemyInfoCasual!B162</f>
        <v>Triangle Tree</v>
      </c>
      <c r="C162" s="10">
        <f>EnemyInfoCasual!C162</f>
        <v>1</v>
      </c>
      <c r="D162" s="37">
        <f>EnemyInfoCasual!D162</f>
        <v>4</v>
      </c>
      <c r="E162">
        <f>FLOOR(EnemyInfoCasual!E162*1.25,1)</f>
        <v>13625</v>
      </c>
      <c r="F162">
        <f>FLOOR(EnemyInfoCasual!F162*1.25,1)</f>
        <v>4200</v>
      </c>
      <c r="G162">
        <f>FLOOR(EnemyInfoCasual!G162*1.5,1)</f>
        <v>7800</v>
      </c>
      <c r="H162" s="7">
        <f>EnemyInfoCasual!H162</f>
        <v>1</v>
      </c>
      <c r="I162" s="6">
        <f>EnemyInfoCasual!I162</f>
        <v>0</v>
      </c>
      <c r="J162" s="8" t="str">
        <f>EnemyInfoCasual!J162</f>
        <v>Triangle Land</v>
      </c>
      <c r="K162" s="5"/>
      <c r="L162" s="11">
        <f>EnemyInfoCasual!L162</f>
        <v>0.62000000000000011</v>
      </c>
    </row>
    <row r="163" spans="1:12">
      <c r="A163" s="3">
        <f>EnemyInfoCasual!A163</f>
        <v>162</v>
      </c>
      <c r="B163" s="4" t="str">
        <f>EnemyInfoCasual!B163</f>
        <v>Mushtriangle</v>
      </c>
      <c r="C163" s="10">
        <f>EnemyInfoCasual!C163</f>
        <v>1</v>
      </c>
      <c r="D163" s="37">
        <f>EnemyInfoCasual!D163</f>
        <v>4</v>
      </c>
      <c r="E163">
        <f>FLOOR(EnemyInfoCasual!E163*1.25,1)</f>
        <v>13750</v>
      </c>
      <c r="F163">
        <f>FLOOR(EnemyInfoCasual!F163*1.25,1)</f>
        <v>4250</v>
      </c>
      <c r="G163">
        <f>FLOOR(EnemyInfoCasual!G163*1.5,1)</f>
        <v>7950</v>
      </c>
      <c r="H163" s="7">
        <f>EnemyInfoCasual!H163</f>
        <v>1</v>
      </c>
      <c r="I163" s="6">
        <f>EnemyInfoCasual!I163</f>
        <v>0</v>
      </c>
      <c r="J163" s="8" t="str">
        <f>EnemyInfoCasual!J163</f>
        <v>Triangle Land</v>
      </c>
      <c r="K163" s="5"/>
      <c r="L163" s="11">
        <f>EnemyInfoCasual!L163</f>
        <v>0.62000000000000011</v>
      </c>
    </row>
    <row r="164" spans="1:12">
      <c r="A164" s="3">
        <f>EnemyInfoCasual!A164</f>
        <v>163</v>
      </c>
      <c r="B164" s="4" t="str">
        <f>EnemyInfoCasual!B164</f>
        <v>Triangoop</v>
      </c>
      <c r="C164" s="10">
        <f>EnemyInfoCasual!C164</f>
        <v>1</v>
      </c>
      <c r="D164" s="37">
        <f>EnemyInfoCasual!D164</f>
        <v>4</v>
      </c>
      <c r="E164">
        <f>FLOOR(EnemyInfoCasual!E164*1.25,1)</f>
        <v>14000</v>
      </c>
      <c r="F164">
        <f>FLOOR(EnemyInfoCasual!F164*1.25,1)</f>
        <v>4300</v>
      </c>
      <c r="G164">
        <f>FLOOR(EnemyInfoCasual!G164*1.5,1)</f>
        <v>8100</v>
      </c>
      <c r="H164" s="7">
        <f>EnemyInfoCasual!H164</f>
        <v>1</v>
      </c>
      <c r="I164" s="6">
        <f>EnemyInfoCasual!I164</f>
        <v>0</v>
      </c>
      <c r="J164" s="8" t="str">
        <f>EnemyInfoCasual!J164</f>
        <v>Triangle Land</v>
      </c>
      <c r="K164" s="5"/>
      <c r="L164" s="11">
        <f>EnemyInfoCasual!L164</f>
        <v>0.62000000000000011</v>
      </c>
    </row>
    <row r="165" spans="1:12">
      <c r="A165" s="3">
        <f>EnemyInfoCasual!A165</f>
        <v>164</v>
      </c>
      <c r="B165" s="4" t="str">
        <f>EnemyInfoCasual!B165</f>
        <v>Tridle</v>
      </c>
      <c r="C165" s="10">
        <f>EnemyInfoCasual!C165</f>
        <v>1</v>
      </c>
      <c r="D165" s="37">
        <f>EnemyInfoCasual!D165</f>
        <v>4</v>
      </c>
      <c r="E165">
        <f>FLOOR(EnemyInfoCasual!E165*1.25,1)</f>
        <v>14125</v>
      </c>
      <c r="F165">
        <f>FLOOR(EnemyInfoCasual!F165*1.25,1)</f>
        <v>4350</v>
      </c>
      <c r="G165">
        <f>FLOOR(EnemyInfoCasual!G165*1.5,1)</f>
        <v>8250</v>
      </c>
      <c r="H165" s="7">
        <f>EnemyInfoCasual!H165</f>
        <v>1</v>
      </c>
      <c r="I165" s="6">
        <f>EnemyInfoCasual!I165</f>
        <v>0</v>
      </c>
      <c r="J165" s="8" t="str">
        <f>EnemyInfoCasual!J165</f>
        <v>Triangle Land</v>
      </c>
      <c r="K165" s="5"/>
      <c r="L165" s="11">
        <f>EnemyInfoCasual!L165</f>
        <v>0.62000000000000011</v>
      </c>
    </row>
    <row r="166" spans="1:12">
      <c r="A166" s="3">
        <f>EnemyInfoCasual!A166</f>
        <v>165</v>
      </c>
      <c r="B166" s="4" t="str">
        <f>EnemyInfoCasual!B166</f>
        <v>Triangle Bot</v>
      </c>
      <c r="C166" s="10">
        <f>EnemyInfoCasual!C166</f>
        <v>1</v>
      </c>
      <c r="D166" s="37">
        <f>EnemyInfoCasual!D166</f>
        <v>4</v>
      </c>
      <c r="E166">
        <f>FLOOR(EnemyInfoCasual!E166*1.25,1)</f>
        <v>14250</v>
      </c>
      <c r="F166">
        <f>FLOOR(EnemyInfoCasual!F166*1.25,1)</f>
        <v>4400</v>
      </c>
      <c r="G166">
        <f>FLOOR(EnemyInfoCasual!G166*1.5,1)</f>
        <v>8400</v>
      </c>
      <c r="H166" s="7">
        <f>EnemyInfoCasual!H166</f>
        <v>1</v>
      </c>
      <c r="I166" s="6">
        <f>EnemyInfoCasual!I166</f>
        <v>0</v>
      </c>
      <c r="J166" s="8" t="str">
        <f>EnemyInfoCasual!J166</f>
        <v>Triangle Land</v>
      </c>
      <c r="K166" s="5"/>
      <c r="L166" s="11">
        <f>EnemyInfoCasual!L166</f>
        <v>0.62000000000000011</v>
      </c>
    </row>
    <row r="167" spans="1:12">
      <c r="A167" s="3">
        <f>EnemyInfoCasual!A167</f>
        <v>166</v>
      </c>
      <c r="B167" s="4" t="str">
        <f>EnemyInfoCasual!B167</f>
        <v>Moving Spikes</v>
      </c>
      <c r="C167" s="10">
        <f>EnemyInfoCasual!C167</f>
        <v>1</v>
      </c>
      <c r="D167" s="37">
        <f>EnemyInfoCasual!D167</f>
        <v>4</v>
      </c>
      <c r="E167">
        <f>FLOOR(EnemyInfoCasual!E167*1.25,1)</f>
        <v>14375</v>
      </c>
      <c r="F167">
        <f>FLOOR(EnemyInfoCasual!F167*1.25,1)</f>
        <v>4450</v>
      </c>
      <c r="G167">
        <f>FLOOR(EnemyInfoCasual!G167*1.5,1)</f>
        <v>8550</v>
      </c>
      <c r="H167" s="7">
        <f>EnemyInfoCasual!H167</f>
        <v>1</v>
      </c>
      <c r="I167" s="6">
        <f>EnemyInfoCasual!I167</f>
        <v>0</v>
      </c>
      <c r="J167" s="8" t="str">
        <f>EnemyInfoCasual!J167</f>
        <v>Triangle Land</v>
      </c>
      <c r="K167" s="5"/>
      <c r="L167" s="11">
        <f>EnemyInfoCasual!L167</f>
        <v>0.62000000000000011</v>
      </c>
    </row>
    <row r="168" spans="1:12">
      <c r="A168" s="3">
        <f>EnemyInfoCasual!A168</f>
        <v>167</v>
      </c>
      <c r="B168" s="4" t="str">
        <f>EnemyInfoCasual!B168</f>
        <v>Fast Spikes</v>
      </c>
      <c r="C168" s="10">
        <f>EnemyInfoCasual!C168</f>
        <v>1</v>
      </c>
      <c r="D168" s="37">
        <f>EnemyInfoCasual!D168</f>
        <v>4</v>
      </c>
      <c r="E168">
        <f>FLOOR(EnemyInfoCasual!E168*1.25,1)</f>
        <v>14625</v>
      </c>
      <c r="F168">
        <f>FLOOR(EnemyInfoCasual!F168*1.25,1)</f>
        <v>4500</v>
      </c>
      <c r="G168">
        <f>FLOOR(EnemyInfoCasual!G168*1.5,1)</f>
        <v>8700</v>
      </c>
      <c r="H168" s="7">
        <f>EnemyInfoCasual!H168</f>
        <v>1</v>
      </c>
      <c r="I168" s="6">
        <f>EnemyInfoCasual!I168</f>
        <v>0</v>
      </c>
      <c r="J168" s="8" t="str">
        <f>EnemyInfoCasual!J168</f>
        <v>Triangle Land</v>
      </c>
      <c r="K168" s="5"/>
      <c r="L168" s="11">
        <f>EnemyInfoCasual!L168</f>
        <v>0.62000000000000011</v>
      </c>
    </row>
    <row r="169" spans="1:12">
      <c r="A169" s="3">
        <f>EnemyInfoCasual!A169</f>
        <v>168</v>
      </c>
      <c r="B169" s="4" t="str">
        <f>EnemyInfoCasual!B169</f>
        <v>Dark Spikes</v>
      </c>
      <c r="C169" s="10">
        <f>EnemyInfoCasual!C169</f>
        <v>1</v>
      </c>
      <c r="D169" s="37">
        <f>EnemyInfoCasual!D169</f>
        <v>4</v>
      </c>
      <c r="E169">
        <f>FLOOR(EnemyInfoCasual!E169*1.25,1)</f>
        <v>14750</v>
      </c>
      <c r="F169">
        <f>FLOOR(EnemyInfoCasual!F169*1.25,1)</f>
        <v>4550</v>
      </c>
      <c r="G169">
        <f>FLOOR(EnemyInfoCasual!G169*1.5,1)</f>
        <v>8850</v>
      </c>
      <c r="H169" s="7">
        <f>EnemyInfoCasual!H169</f>
        <v>1</v>
      </c>
      <c r="I169" s="6">
        <f>EnemyInfoCasual!I169</f>
        <v>0</v>
      </c>
      <c r="J169" s="8" t="str">
        <f>EnemyInfoCasual!J169</f>
        <v>Triangle Land</v>
      </c>
      <c r="K169" s="5"/>
      <c r="L169" s="11">
        <f>EnemyInfoCasual!L169</f>
        <v>0.62000000000000011</v>
      </c>
    </row>
    <row r="170" spans="1:12">
      <c r="A170" s="3">
        <f>EnemyInfoCasual!A170</f>
        <v>169</v>
      </c>
      <c r="B170" s="4" t="str">
        <f>EnemyInfoCasual!B170</f>
        <v>Blue Triangle</v>
      </c>
      <c r="C170" s="10">
        <f>EnemyInfoCasual!C170</f>
        <v>1</v>
      </c>
      <c r="D170" s="37">
        <f>EnemyInfoCasual!D170</f>
        <v>4</v>
      </c>
      <c r="E170">
        <f>FLOOR(EnemyInfoCasual!E170*1.25,1)</f>
        <v>14875</v>
      </c>
      <c r="F170">
        <f>FLOOR(EnemyInfoCasual!F170*1.25,1)</f>
        <v>4587</v>
      </c>
      <c r="G170">
        <f>FLOOR(EnemyInfoCasual!G170*1.5,1)</f>
        <v>9000</v>
      </c>
      <c r="H170" s="7">
        <f>EnemyInfoCasual!H170</f>
        <v>1</v>
      </c>
      <c r="I170" s="6">
        <f>EnemyInfoCasual!I170</f>
        <v>0</v>
      </c>
      <c r="J170" s="8" t="str">
        <f>EnemyInfoCasual!J170</f>
        <v>Triangle Land</v>
      </c>
      <c r="K170" s="5"/>
      <c r="L170" s="11">
        <f>EnemyInfoCasual!L170</f>
        <v>0.62000000000000011</v>
      </c>
    </row>
    <row r="171" spans="1:12">
      <c r="A171" s="3">
        <f>EnemyInfoCasual!A171</f>
        <v>170</v>
      </c>
      <c r="B171" s="4" t="str">
        <f>EnemyInfoCasual!B171</f>
        <v>Green Triangle</v>
      </c>
      <c r="C171" s="10">
        <f>EnemyInfoCasual!C171</f>
        <v>1</v>
      </c>
      <c r="D171" s="37">
        <f>EnemyInfoCasual!D171</f>
        <v>4</v>
      </c>
      <c r="E171">
        <f>FLOOR(EnemyInfoCasual!E171*1.25,1)</f>
        <v>15000</v>
      </c>
      <c r="F171">
        <f>FLOOR(EnemyInfoCasual!F171*1.25,1)</f>
        <v>4637</v>
      </c>
      <c r="G171">
        <f>FLOOR(EnemyInfoCasual!G171*1.5,1)</f>
        <v>9150</v>
      </c>
      <c r="H171" s="7">
        <f>EnemyInfoCasual!H171</f>
        <v>1</v>
      </c>
      <c r="I171" s="6">
        <f>EnemyInfoCasual!I171</f>
        <v>0</v>
      </c>
      <c r="J171" s="8" t="str">
        <f>EnemyInfoCasual!J171</f>
        <v>Triangle Land</v>
      </c>
      <c r="K171" s="5"/>
      <c r="L171" s="11">
        <f>EnemyInfoCasual!L171</f>
        <v>0.62000000000000011</v>
      </c>
    </row>
    <row r="172" spans="1:12">
      <c r="A172" s="3">
        <f>EnemyInfoCasual!A172</f>
        <v>171</v>
      </c>
      <c r="B172" s="4" t="str">
        <f>EnemyInfoCasual!B172</f>
        <v>Red Triangle</v>
      </c>
      <c r="C172" s="10">
        <f>EnemyInfoCasual!C172</f>
        <v>1</v>
      </c>
      <c r="D172" s="37">
        <f>EnemyInfoCasual!D172</f>
        <v>4</v>
      </c>
      <c r="E172">
        <f>FLOOR(EnemyInfoCasual!E172*1.25,1)</f>
        <v>15125</v>
      </c>
      <c r="F172">
        <f>FLOOR(EnemyInfoCasual!F172*1.25,1)</f>
        <v>4687</v>
      </c>
      <c r="G172">
        <f>FLOOR(EnemyInfoCasual!G172*1.5,1)</f>
        <v>9300</v>
      </c>
      <c r="H172" s="7">
        <f>EnemyInfoCasual!H172</f>
        <v>1</v>
      </c>
      <c r="I172" s="6">
        <f>EnemyInfoCasual!I172</f>
        <v>0</v>
      </c>
      <c r="J172" s="8" t="str">
        <f>EnemyInfoCasual!J172</f>
        <v>Triangle Land</v>
      </c>
      <c r="K172" s="5"/>
      <c r="L172" s="11">
        <f>EnemyInfoCasual!L172</f>
        <v>0.62000000000000011</v>
      </c>
    </row>
    <row r="173" spans="1:12">
      <c r="A173" s="3">
        <f>EnemyInfoCasual!A173</f>
        <v>172</v>
      </c>
      <c r="B173" s="4" t="str">
        <f>EnemyInfoCasual!B173</f>
        <v>Black Triangle</v>
      </c>
      <c r="C173" s="10">
        <f>EnemyInfoCasual!C173</f>
        <v>1</v>
      </c>
      <c r="D173" s="37">
        <f>EnemyInfoCasual!D173</f>
        <v>4</v>
      </c>
      <c r="E173">
        <f>FLOOR(EnemyInfoCasual!E173*1.25,1)</f>
        <v>15250</v>
      </c>
      <c r="F173">
        <f>FLOOR(EnemyInfoCasual!F173*1.25,1)</f>
        <v>4737</v>
      </c>
      <c r="G173">
        <f>FLOOR(EnemyInfoCasual!G173*1.5,1)</f>
        <v>9450</v>
      </c>
      <c r="H173" s="7">
        <f>EnemyInfoCasual!H173</f>
        <v>1</v>
      </c>
      <c r="I173" s="6">
        <f>EnemyInfoCasual!I173</f>
        <v>0</v>
      </c>
      <c r="J173" s="8" t="str">
        <f>EnemyInfoCasual!J173</f>
        <v>Triangle Land</v>
      </c>
      <c r="K173" s="5"/>
      <c r="L173" s="11">
        <f>EnemyInfoCasual!L173</f>
        <v>0.62000000000000011</v>
      </c>
    </row>
    <row r="174" spans="1:12">
      <c r="A174" s="3">
        <f>EnemyInfoCasual!A174</f>
        <v>173</v>
      </c>
      <c r="B174" s="4" t="str">
        <f>EnemyInfoCasual!B174</f>
        <v>Ghost Triangle A</v>
      </c>
      <c r="C174" s="10">
        <f>EnemyInfoCasual!C174</f>
        <v>1</v>
      </c>
      <c r="D174" s="37">
        <f>EnemyInfoCasual!D174</f>
        <v>4</v>
      </c>
      <c r="E174">
        <f>FLOOR(EnemyInfoCasual!E174*1.25,1)</f>
        <v>24625</v>
      </c>
      <c r="F174">
        <f>FLOOR(EnemyInfoCasual!F174*1.25,1)</f>
        <v>4775</v>
      </c>
      <c r="G174">
        <f>FLOOR(EnemyInfoCasual!G174*1.5,1)</f>
        <v>9600</v>
      </c>
      <c r="H174" s="7">
        <f>EnemyInfoCasual!H174</f>
        <v>1</v>
      </c>
      <c r="I174" s="6">
        <f>EnemyInfoCasual!I174</f>
        <v>0</v>
      </c>
      <c r="J174" s="8" t="str">
        <f>EnemyInfoCasual!J174</f>
        <v>Triangle Land</v>
      </c>
      <c r="K174" s="5"/>
      <c r="L174" s="11">
        <f>EnemyInfoCasual!L174</f>
        <v>0.62000000000000011</v>
      </c>
    </row>
    <row r="175" spans="1:12">
      <c r="A175" s="3">
        <f>EnemyInfoCasual!A175</f>
        <v>174</v>
      </c>
      <c r="B175" s="4" t="str">
        <f>EnemyInfoCasual!B175</f>
        <v>Ghost Triangle B</v>
      </c>
      <c r="C175" s="10">
        <f>EnemyInfoCasual!C175</f>
        <v>1</v>
      </c>
      <c r="D175" s="37">
        <f>EnemyInfoCasual!D175</f>
        <v>4</v>
      </c>
      <c r="E175">
        <f>FLOOR(EnemyInfoCasual!E175*1.25,1)</f>
        <v>24750</v>
      </c>
      <c r="F175">
        <f>FLOOR(EnemyInfoCasual!F175*1.25,1)</f>
        <v>4825</v>
      </c>
      <c r="G175">
        <f>FLOOR(EnemyInfoCasual!G175*1.5,1)</f>
        <v>9750</v>
      </c>
      <c r="H175" s="7">
        <f>EnemyInfoCasual!H175</f>
        <v>1</v>
      </c>
      <c r="I175" s="6">
        <f>EnemyInfoCasual!I175</f>
        <v>0</v>
      </c>
      <c r="J175" s="8" t="str">
        <f>EnemyInfoCasual!J175</f>
        <v>Triangle Land</v>
      </c>
      <c r="K175" s="5"/>
      <c r="L175" s="11">
        <f>EnemyInfoCasual!L175</f>
        <v>0.62000000000000011</v>
      </c>
    </row>
    <row r="176" spans="1:12">
      <c r="A176" s="3">
        <f>EnemyInfoCasual!A176</f>
        <v>175</v>
      </c>
      <c r="B176" s="4" t="str">
        <f>EnemyInfoCasual!B176</f>
        <v>Ghost Triangle C</v>
      </c>
      <c r="C176" s="10">
        <f>EnemyInfoCasual!C176</f>
        <v>1</v>
      </c>
      <c r="D176" s="37">
        <f>EnemyInfoCasual!D176</f>
        <v>4</v>
      </c>
      <c r="E176">
        <f>FLOOR(EnemyInfoCasual!E176*1.25,1)</f>
        <v>24875</v>
      </c>
      <c r="F176">
        <f>FLOOR(EnemyInfoCasual!F176*1.25,1)</f>
        <v>4875</v>
      </c>
      <c r="G176">
        <f>FLOOR(EnemyInfoCasual!G176*1.5,1)</f>
        <v>9900</v>
      </c>
      <c r="H176" s="7">
        <f>EnemyInfoCasual!H176</f>
        <v>1</v>
      </c>
      <c r="I176" s="6">
        <f>EnemyInfoCasual!I176</f>
        <v>0</v>
      </c>
      <c r="J176" s="8" t="str">
        <f>EnemyInfoCasual!J176</f>
        <v>Triangle Land</v>
      </c>
      <c r="K176" s="5"/>
      <c r="L176" s="11">
        <f>EnemyInfoCasual!L176</f>
        <v>0.62000000000000011</v>
      </c>
    </row>
    <row r="177" spans="1:12">
      <c r="A177" s="3">
        <f>EnemyInfoCasual!A177</f>
        <v>176</v>
      </c>
      <c r="B177" s="4" t="str">
        <f>EnemyInfoCasual!B177</f>
        <v>Ghost Triangle D</v>
      </c>
      <c r="C177" s="10">
        <f>EnemyInfoCasual!C177</f>
        <v>1</v>
      </c>
      <c r="D177" s="37">
        <f>EnemyInfoCasual!D177</f>
        <v>4</v>
      </c>
      <c r="E177">
        <f>FLOOR(EnemyInfoCasual!E177*1.25,1)</f>
        <v>25000</v>
      </c>
      <c r="F177">
        <f>FLOOR(EnemyInfoCasual!F177*1.25,1)</f>
        <v>4925</v>
      </c>
      <c r="G177">
        <f>FLOOR(EnemyInfoCasual!G177*1.5,1)</f>
        <v>10050</v>
      </c>
      <c r="H177" s="7">
        <f>EnemyInfoCasual!H177</f>
        <v>1</v>
      </c>
      <c r="I177" s="6">
        <f>EnemyInfoCasual!I177</f>
        <v>0</v>
      </c>
      <c r="J177" s="8" t="str">
        <f>EnemyInfoCasual!J177</f>
        <v>Triangle Land</v>
      </c>
      <c r="K177" s="5"/>
      <c r="L177" s="11">
        <f>EnemyInfoCasual!L177</f>
        <v>0.62000000000000011</v>
      </c>
    </row>
    <row r="178" spans="1:12">
      <c r="A178" s="3">
        <f>EnemyInfoCasual!A178</f>
        <v>177</v>
      </c>
      <c r="B178" s="4" t="str">
        <f>EnemyInfoCasual!B178</f>
        <v>Super Triangle</v>
      </c>
      <c r="C178" s="10">
        <f>EnemyInfoCasual!C178</f>
        <v>1</v>
      </c>
      <c r="D178" s="37">
        <f>EnemyInfoCasual!D178</f>
        <v>4</v>
      </c>
      <c r="E178">
        <f>FLOOR(EnemyInfoCasual!E178*1.25,1)</f>
        <v>62500</v>
      </c>
      <c r="F178">
        <f>FLOOR(EnemyInfoCasual!F178*1.25,1)</f>
        <v>25000</v>
      </c>
      <c r="G178">
        <f>FLOOR(EnemyInfoCasual!G178*1.5,1)</f>
        <v>45000</v>
      </c>
      <c r="H178" s="7">
        <f>EnemyInfoCasual!H178</f>
        <v>1</v>
      </c>
      <c r="I178" s="6">
        <f>EnemyInfoCasual!I178</f>
        <v>1</v>
      </c>
      <c r="J178" s="8" t="str">
        <f>EnemyInfoCasual!J178</f>
        <v>Triangle Land</v>
      </c>
      <c r="K178" s="5"/>
      <c r="L178" s="11">
        <f>EnemyInfoCasual!L178</f>
        <v>0.62000000000000011</v>
      </c>
    </row>
    <row r="179" spans="1:12">
      <c r="A179" s="3">
        <f>EnemyInfoCasual!A179</f>
        <v>178</v>
      </c>
      <c r="B179" s="4" t="str">
        <f>EnemyInfoCasual!B179</f>
        <v>Pyramid Worm</v>
      </c>
      <c r="C179" s="10">
        <f>EnemyInfoCasual!C179</f>
        <v>1</v>
      </c>
      <c r="D179" s="37">
        <f>EnemyInfoCasual!D179</f>
        <v>6</v>
      </c>
      <c r="E179">
        <f>FLOOR(EnemyInfoCasual!E179*1.25,1)</f>
        <v>750</v>
      </c>
      <c r="F179">
        <f>FLOOR(EnemyInfoCasual!F179*1.25,1)</f>
        <v>750</v>
      </c>
      <c r="G179">
        <f>FLOOR(EnemyInfoCasual!G179*1.5,1)</f>
        <v>1500</v>
      </c>
      <c r="H179" s="7">
        <f>EnemyInfoCasual!H179</f>
        <v>1</v>
      </c>
      <c r="I179" s="6">
        <f>EnemyInfoCasual!I179</f>
        <v>0</v>
      </c>
      <c r="J179" s="8" t="str">
        <f>EnemyInfoCasual!J179</f>
        <v>Dark Pyramid</v>
      </c>
      <c r="K179" s="5"/>
      <c r="L179" s="11">
        <f>EnemyInfoCasual!L179</f>
        <v>1.1000000000000001</v>
      </c>
    </row>
    <row r="180" spans="1:12">
      <c r="A180" s="3">
        <f>EnemyInfoCasual!A180</f>
        <v>179</v>
      </c>
      <c r="B180" s="4" t="str">
        <f>EnemyInfoCasual!B180</f>
        <v>Pyramid Snake</v>
      </c>
      <c r="C180" s="10">
        <f>EnemyInfoCasual!C180</f>
        <v>1</v>
      </c>
      <c r="D180" s="37">
        <f>EnemyInfoCasual!D180</f>
        <v>6</v>
      </c>
      <c r="E180">
        <f>FLOOR(EnemyInfoCasual!E180*1.25,1)</f>
        <v>750</v>
      </c>
      <c r="F180">
        <f>FLOOR(EnemyInfoCasual!F180*1.25,1)</f>
        <v>750</v>
      </c>
      <c r="G180">
        <f>FLOOR(EnemyInfoCasual!G180*1.5,1)</f>
        <v>1500</v>
      </c>
      <c r="H180" s="7">
        <f>EnemyInfoCasual!H180</f>
        <v>1</v>
      </c>
      <c r="I180" s="6">
        <f>EnemyInfoCasual!I180</f>
        <v>0</v>
      </c>
      <c r="J180" s="8" t="str">
        <f>EnemyInfoCasual!J180</f>
        <v>Dark Pyramid</v>
      </c>
      <c r="K180" s="5"/>
      <c r="L180" s="11">
        <f>EnemyInfoCasual!L180</f>
        <v>1.1000000000000001</v>
      </c>
    </row>
    <row r="181" spans="1:12">
      <c r="A181" s="3">
        <f>EnemyInfoCasual!A181</f>
        <v>180</v>
      </c>
      <c r="B181" s="4" t="str">
        <f>EnemyInfoCasual!B181</f>
        <v>Pyramid Ghost</v>
      </c>
      <c r="C181" s="10">
        <f>EnemyInfoCasual!C181</f>
        <v>1</v>
      </c>
      <c r="D181" s="37">
        <f>EnemyInfoCasual!D181</f>
        <v>6</v>
      </c>
      <c r="E181">
        <f>FLOOR(EnemyInfoCasual!E181*1.25,1)</f>
        <v>750</v>
      </c>
      <c r="F181">
        <f>FLOOR(EnemyInfoCasual!F181*1.25,1)</f>
        <v>750</v>
      </c>
      <c r="G181">
        <f>FLOOR(EnemyInfoCasual!G181*1.5,1)</f>
        <v>1500</v>
      </c>
      <c r="H181" s="7">
        <f>EnemyInfoCasual!H181</f>
        <v>1</v>
      </c>
      <c r="I181" s="6">
        <f>EnemyInfoCasual!I181</f>
        <v>0</v>
      </c>
      <c r="J181" s="8" t="str">
        <f>EnemyInfoCasual!J181</f>
        <v>Dark Pyramid</v>
      </c>
      <c r="K181" s="5"/>
      <c r="L181" s="11">
        <f>EnemyInfoCasual!L181</f>
        <v>1.1000000000000001</v>
      </c>
    </row>
    <row r="182" spans="1:12">
      <c r="A182" s="3">
        <f>EnemyInfoCasual!A182</f>
        <v>181</v>
      </c>
      <c r="B182" s="4" t="str">
        <f>EnemyInfoCasual!B182</f>
        <v>Skulder</v>
      </c>
      <c r="C182" s="10">
        <f>EnemyInfoCasual!C182</f>
        <v>1</v>
      </c>
      <c r="D182" s="37">
        <f>EnemyInfoCasual!D182</f>
        <v>6</v>
      </c>
      <c r="E182">
        <f>FLOOR(EnemyInfoCasual!E182*1.25,1)</f>
        <v>750</v>
      </c>
      <c r="F182">
        <f>FLOOR(EnemyInfoCasual!F182*1.25,1)</f>
        <v>750</v>
      </c>
      <c r="G182">
        <f>FLOOR(EnemyInfoCasual!G182*1.5,1)</f>
        <v>1500</v>
      </c>
      <c r="H182" s="7">
        <f>EnemyInfoCasual!H182</f>
        <v>1</v>
      </c>
      <c r="I182" s="6">
        <f>EnemyInfoCasual!I182</f>
        <v>0</v>
      </c>
      <c r="J182" s="8" t="str">
        <f>EnemyInfoCasual!J182</f>
        <v>Dark Pyramid</v>
      </c>
      <c r="K182" s="5"/>
      <c r="L182" s="11">
        <f>EnemyInfoCasual!L182</f>
        <v>1.1000000000000001</v>
      </c>
    </row>
    <row r="183" spans="1:12">
      <c r="A183" s="3">
        <f>EnemyInfoCasual!A183</f>
        <v>182</v>
      </c>
      <c r="B183" s="4" t="str">
        <f>EnemyInfoCasual!B183</f>
        <v>Pyramid Dragon</v>
      </c>
      <c r="C183" s="10">
        <f>EnemyInfoCasual!C183</f>
        <v>1</v>
      </c>
      <c r="D183" s="37">
        <f>EnemyInfoCasual!D183</f>
        <v>6</v>
      </c>
      <c r="E183">
        <f>FLOOR(EnemyInfoCasual!E183*1.25,1)</f>
        <v>1500</v>
      </c>
      <c r="F183">
        <f>FLOOR(EnemyInfoCasual!F183*1.25,1)</f>
        <v>1500</v>
      </c>
      <c r="G183">
        <f>FLOOR(EnemyInfoCasual!G183*1.5,1)</f>
        <v>3000</v>
      </c>
      <c r="H183" s="7">
        <f>EnemyInfoCasual!H183</f>
        <v>1</v>
      </c>
      <c r="I183" s="6">
        <f>EnemyInfoCasual!I183</f>
        <v>0</v>
      </c>
      <c r="J183" s="8" t="str">
        <f>EnemyInfoCasual!J183</f>
        <v>Dark Pyramid</v>
      </c>
      <c r="K183" s="5"/>
      <c r="L183" s="11">
        <f>EnemyInfoCasual!L183</f>
        <v>1.1000000000000001</v>
      </c>
    </row>
    <row r="184" spans="1:12">
      <c r="A184" s="3">
        <f>EnemyInfoCasual!A184</f>
        <v>183</v>
      </c>
      <c r="B184" s="4" t="str">
        <f>EnemyInfoCasual!B184</f>
        <v>Killer Lily</v>
      </c>
      <c r="C184" s="10">
        <f>EnemyInfoCasual!C184</f>
        <v>1</v>
      </c>
      <c r="D184" s="37">
        <f>EnemyInfoCasual!D184</f>
        <v>4</v>
      </c>
      <c r="E184">
        <f>FLOOR(EnemyInfoCasual!E184*1.25,1)</f>
        <v>3750</v>
      </c>
      <c r="F184">
        <f>FLOOR(EnemyInfoCasual!F184*1.25,1)</f>
        <v>375</v>
      </c>
      <c r="G184">
        <f>FLOOR(EnemyInfoCasual!G184*1.5,1)</f>
        <v>750</v>
      </c>
      <c r="H184" s="7">
        <f>EnemyInfoCasual!H184</f>
        <v>1</v>
      </c>
      <c r="I184" s="6">
        <f>EnemyInfoCasual!I184</f>
        <v>0</v>
      </c>
      <c r="J184" s="8" t="str">
        <f>EnemyInfoCasual!J184</f>
        <v>Mystic Path</v>
      </c>
      <c r="K184" s="5"/>
      <c r="L184" s="11">
        <f>EnemyInfoCasual!L184</f>
        <v>0.62000000000000011</v>
      </c>
    </row>
    <row r="185" spans="1:12">
      <c r="A185" s="3">
        <f>EnemyInfoCasual!A185</f>
        <v>184</v>
      </c>
      <c r="B185" s="4" t="str">
        <f>EnemyInfoCasual!B185</f>
        <v>Minifish</v>
      </c>
      <c r="C185" s="10">
        <f>EnemyInfoCasual!C185</f>
        <v>1</v>
      </c>
      <c r="D185" s="37">
        <f>EnemyInfoCasual!D185</f>
        <v>4</v>
      </c>
      <c r="E185">
        <f>FLOOR(EnemyInfoCasual!E185*1.25,1)</f>
        <v>5000</v>
      </c>
      <c r="F185">
        <f>FLOOR(EnemyInfoCasual!F185*1.25,1)</f>
        <v>375</v>
      </c>
      <c r="G185">
        <f>FLOOR(EnemyInfoCasual!G185*1.5,1)</f>
        <v>750</v>
      </c>
      <c r="H185" s="7">
        <f>EnemyInfoCasual!H185</f>
        <v>1</v>
      </c>
      <c r="I185" s="6">
        <f>EnemyInfoCasual!I185</f>
        <v>0</v>
      </c>
      <c r="J185" s="8" t="str">
        <f>EnemyInfoCasual!J185</f>
        <v>Mystic Path</v>
      </c>
      <c r="K185" s="5"/>
      <c r="L185" s="11">
        <f>EnemyInfoCasual!L185</f>
        <v>0.62000000000000011</v>
      </c>
    </row>
    <row r="186" spans="1:12">
      <c r="A186" s="3">
        <f>EnemyInfoCasual!A186</f>
        <v>185</v>
      </c>
      <c r="B186" s="4" t="str">
        <f>EnemyInfoCasual!B186</f>
        <v>Bronze Jelly</v>
      </c>
      <c r="C186" s="10">
        <f>EnemyInfoCasual!C186</f>
        <v>1</v>
      </c>
      <c r="D186" s="37">
        <f>EnemyInfoCasual!D186</f>
        <v>4</v>
      </c>
      <c r="E186">
        <f>FLOOR(EnemyInfoCasual!E186*1.25,1)</f>
        <v>7500</v>
      </c>
      <c r="F186">
        <f>FLOOR(EnemyInfoCasual!F186*1.25,1)</f>
        <v>5625</v>
      </c>
      <c r="G186">
        <f>FLOOR(EnemyInfoCasual!G186*1.5,1)</f>
        <v>2250</v>
      </c>
      <c r="H186" s="7">
        <f>EnemyInfoCasual!H186</f>
        <v>1</v>
      </c>
      <c r="I186" s="6">
        <f>EnemyInfoCasual!I186</f>
        <v>0</v>
      </c>
      <c r="J186" s="8" t="str">
        <f>EnemyInfoCasual!J186</f>
        <v>Mystic Path</v>
      </c>
      <c r="K186" s="5"/>
      <c r="L186" s="11">
        <f>EnemyInfoCasual!L186</f>
        <v>0.62000000000000011</v>
      </c>
    </row>
    <row r="187" spans="1:12">
      <c r="A187" s="3">
        <f>EnemyInfoCasual!A187</f>
        <v>186</v>
      </c>
      <c r="B187" s="4" t="str">
        <f>EnemyInfoCasual!B187</f>
        <v>Silver Jelly</v>
      </c>
      <c r="C187" s="10">
        <f>EnemyInfoCasual!C187</f>
        <v>1</v>
      </c>
      <c r="D187" s="37">
        <f>EnemyInfoCasual!D187</f>
        <v>4</v>
      </c>
      <c r="E187">
        <f>FLOOR(EnemyInfoCasual!E187*1.25,1)</f>
        <v>8125</v>
      </c>
      <c r="F187">
        <f>FLOOR(EnemyInfoCasual!F187*1.25,1)</f>
        <v>6250</v>
      </c>
      <c r="G187">
        <f>FLOOR(EnemyInfoCasual!G187*1.5,1)</f>
        <v>2250</v>
      </c>
      <c r="H187" s="7">
        <f>EnemyInfoCasual!H187</f>
        <v>1</v>
      </c>
      <c r="I187" s="6">
        <f>EnemyInfoCasual!I187</f>
        <v>0</v>
      </c>
      <c r="J187" s="8" t="str">
        <f>EnemyInfoCasual!J187</f>
        <v>Mystic Path</v>
      </c>
      <c r="K187" s="5"/>
      <c r="L187" s="11">
        <f>EnemyInfoCasual!L187</f>
        <v>0.62000000000000011</v>
      </c>
    </row>
    <row r="188" spans="1:12">
      <c r="A188" s="3">
        <f>EnemyInfoCasual!A188</f>
        <v>187</v>
      </c>
      <c r="B188" s="4" t="str">
        <f>EnemyInfoCasual!B188</f>
        <v>Golden Jelly</v>
      </c>
      <c r="C188" s="10">
        <f>EnemyInfoCasual!C188</f>
        <v>1</v>
      </c>
      <c r="D188" s="37">
        <f>EnemyInfoCasual!D188</f>
        <v>4</v>
      </c>
      <c r="E188">
        <f>FLOOR(EnemyInfoCasual!E188*1.25,1)</f>
        <v>8750</v>
      </c>
      <c r="F188">
        <f>FLOOR(EnemyInfoCasual!F188*1.25,1)</f>
        <v>6875</v>
      </c>
      <c r="G188">
        <f>FLOOR(EnemyInfoCasual!G188*1.5,1)</f>
        <v>2250</v>
      </c>
      <c r="H188" s="7">
        <f>EnemyInfoCasual!H188</f>
        <v>1</v>
      </c>
      <c r="I188" s="6">
        <f>EnemyInfoCasual!I188</f>
        <v>0</v>
      </c>
      <c r="J188" s="8" t="str">
        <f>EnemyInfoCasual!J188</f>
        <v>Mystic Path</v>
      </c>
      <c r="K188" s="5"/>
      <c r="L188" s="11">
        <f>EnemyInfoCasual!L188</f>
        <v>0.62000000000000011</v>
      </c>
    </row>
    <row r="189" spans="1:12">
      <c r="A189" s="3">
        <f>EnemyInfoCasual!A189</f>
        <v>188</v>
      </c>
      <c r="B189" s="4" t="str">
        <f>EnemyInfoCasual!B189</f>
        <v>Platinum Jelly</v>
      </c>
      <c r="C189" s="10">
        <f>EnemyInfoCasual!C189</f>
        <v>1</v>
      </c>
      <c r="D189" s="37">
        <f>EnemyInfoCasual!D189</f>
        <v>4</v>
      </c>
      <c r="E189">
        <f>FLOOR(EnemyInfoCasual!E189*1.25,1)</f>
        <v>9375</v>
      </c>
      <c r="F189">
        <f>FLOOR(EnemyInfoCasual!F189*1.25,1)</f>
        <v>7500</v>
      </c>
      <c r="G189">
        <f>FLOOR(EnemyInfoCasual!G189*1.5,1)</f>
        <v>2250</v>
      </c>
      <c r="H189" s="7">
        <f>EnemyInfoCasual!H189</f>
        <v>1</v>
      </c>
      <c r="I189" s="6">
        <f>EnemyInfoCasual!I189</f>
        <v>0</v>
      </c>
      <c r="J189" s="8" t="str">
        <f>EnemyInfoCasual!J189</f>
        <v>Mystic Path</v>
      </c>
      <c r="K189" s="5"/>
      <c r="L189" s="11">
        <f>EnemyInfoCasual!L189</f>
        <v>0.62000000000000011</v>
      </c>
    </row>
    <row r="190" spans="1:12">
      <c r="A190" s="3">
        <f>EnemyInfoCasual!A190</f>
        <v>189</v>
      </c>
      <c r="B190" s="4" t="str">
        <f>EnemyInfoCasual!B190</f>
        <v>Emerald</v>
      </c>
      <c r="C190" s="10">
        <f>EnemyInfoCasual!C190</f>
        <v>1</v>
      </c>
      <c r="D190" s="37">
        <f>EnemyInfoCasual!D190</f>
        <v>4</v>
      </c>
      <c r="E190">
        <f>FLOOR(EnemyInfoCasual!E190*1.25,1)</f>
        <v>12500</v>
      </c>
      <c r="F190">
        <f>FLOOR(EnemyInfoCasual!F190*1.25,1)</f>
        <v>9375</v>
      </c>
      <c r="G190">
        <f>FLOOR(EnemyInfoCasual!G190*1.5,1)</f>
        <v>4500</v>
      </c>
      <c r="H190" s="7">
        <f>EnemyInfoCasual!H190</f>
        <v>1</v>
      </c>
      <c r="I190" s="6">
        <f>EnemyInfoCasual!I190</f>
        <v>0</v>
      </c>
      <c r="J190" s="8" t="str">
        <f>EnemyInfoCasual!J190</f>
        <v>Mystic Path</v>
      </c>
      <c r="K190" s="5"/>
      <c r="L190" s="11">
        <f>EnemyInfoCasual!L190</f>
        <v>0.62000000000000011</v>
      </c>
    </row>
    <row r="191" spans="1:12">
      <c r="A191" s="3">
        <f>EnemyInfoCasual!A191</f>
        <v>190</v>
      </c>
      <c r="B191" s="4" t="str">
        <f>EnemyInfoCasual!B191</f>
        <v>Aquamarine</v>
      </c>
      <c r="C191" s="10">
        <f>EnemyInfoCasual!C191</f>
        <v>1</v>
      </c>
      <c r="D191" s="37">
        <f>EnemyInfoCasual!D191</f>
        <v>4</v>
      </c>
      <c r="E191">
        <f>FLOOR(EnemyInfoCasual!E191*1.25,1)</f>
        <v>13125</v>
      </c>
      <c r="F191">
        <f>FLOOR(EnemyInfoCasual!F191*1.25,1)</f>
        <v>10000</v>
      </c>
      <c r="G191">
        <f>FLOOR(EnemyInfoCasual!G191*1.5,1)</f>
        <v>4500</v>
      </c>
      <c r="H191" s="7">
        <f>EnemyInfoCasual!H191</f>
        <v>1</v>
      </c>
      <c r="I191" s="6">
        <f>EnemyInfoCasual!I191</f>
        <v>0</v>
      </c>
      <c r="J191" s="8" t="str">
        <f>EnemyInfoCasual!J191</f>
        <v>Mystic Path</v>
      </c>
      <c r="K191" s="5"/>
      <c r="L191" s="11">
        <f>EnemyInfoCasual!L191</f>
        <v>0.62000000000000011</v>
      </c>
    </row>
    <row r="192" spans="1:12">
      <c r="A192" s="3">
        <f>EnemyInfoCasual!A192</f>
        <v>191</v>
      </c>
      <c r="B192" s="4" t="str">
        <f>EnemyInfoCasual!B192</f>
        <v>Topaz</v>
      </c>
      <c r="C192" s="10">
        <f>EnemyInfoCasual!C192</f>
        <v>1</v>
      </c>
      <c r="D192" s="37">
        <f>EnemyInfoCasual!D192</f>
        <v>4</v>
      </c>
      <c r="E192">
        <f>FLOOR(EnemyInfoCasual!E192*1.25,1)</f>
        <v>13750</v>
      </c>
      <c r="F192">
        <f>FLOOR(EnemyInfoCasual!F192*1.25,1)</f>
        <v>10625</v>
      </c>
      <c r="G192">
        <f>FLOOR(EnemyInfoCasual!G192*1.5,1)</f>
        <v>4500</v>
      </c>
      <c r="H192" s="7">
        <f>EnemyInfoCasual!H192</f>
        <v>1</v>
      </c>
      <c r="I192" s="6">
        <f>EnemyInfoCasual!I192</f>
        <v>0</v>
      </c>
      <c r="J192" s="8" t="str">
        <f>EnemyInfoCasual!J192</f>
        <v>Mystic Path</v>
      </c>
      <c r="K192" s="5"/>
      <c r="L192" s="11">
        <f>EnemyInfoCasual!L192</f>
        <v>0.62000000000000011</v>
      </c>
    </row>
    <row r="193" spans="1:12">
      <c r="A193" s="3">
        <f>EnemyInfoCasual!A193</f>
        <v>192</v>
      </c>
      <c r="B193" s="4" t="str">
        <f>EnemyInfoCasual!B193</f>
        <v>Ruby</v>
      </c>
      <c r="C193" s="10">
        <f>EnemyInfoCasual!C193</f>
        <v>1</v>
      </c>
      <c r="D193" s="37">
        <f>EnemyInfoCasual!D193</f>
        <v>4</v>
      </c>
      <c r="E193">
        <f>FLOOR(EnemyInfoCasual!E193*1.25,1)</f>
        <v>14375</v>
      </c>
      <c r="F193">
        <f>FLOOR(EnemyInfoCasual!F193*1.25,1)</f>
        <v>11250</v>
      </c>
      <c r="G193">
        <f>FLOOR(EnemyInfoCasual!G193*1.5,1)</f>
        <v>4500</v>
      </c>
      <c r="H193" s="7">
        <f>EnemyInfoCasual!H193</f>
        <v>1</v>
      </c>
      <c r="I193" s="6">
        <f>EnemyInfoCasual!I193</f>
        <v>0</v>
      </c>
      <c r="J193" s="8" t="str">
        <f>EnemyInfoCasual!J193</f>
        <v>Mystic Path</v>
      </c>
      <c r="K193" s="5"/>
      <c r="L193" s="11">
        <f>EnemyInfoCasual!L193</f>
        <v>0.62000000000000011</v>
      </c>
    </row>
    <row r="194" spans="1:12">
      <c r="A194" s="3">
        <f>EnemyInfoCasual!A194</f>
        <v>193</v>
      </c>
      <c r="B194" s="4" t="str">
        <f>EnemyInfoCasual!B194</f>
        <v>Diamond</v>
      </c>
      <c r="C194" s="10">
        <f>EnemyInfoCasual!C194</f>
        <v>1</v>
      </c>
      <c r="D194" s="37">
        <f>EnemyInfoCasual!D194</f>
        <v>4</v>
      </c>
      <c r="E194">
        <f>FLOOR(EnemyInfoCasual!E194*1.25,1)</f>
        <v>15000</v>
      </c>
      <c r="F194">
        <f>FLOOR(EnemyInfoCasual!F194*1.25,1)</f>
        <v>11875</v>
      </c>
      <c r="G194">
        <f>FLOOR(EnemyInfoCasual!G194*1.5,1)</f>
        <v>4500</v>
      </c>
      <c r="H194" s="7">
        <f>EnemyInfoCasual!H194</f>
        <v>1</v>
      </c>
      <c r="I194" s="6">
        <f>EnemyInfoCasual!I194</f>
        <v>0</v>
      </c>
      <c r="J194" s="8" t="str">
        <f>EnemyInfoCasual!J194</f>
        <v>Mystic Path</v>
      </c>
      <c r="K194" s="5"/>
      <c r="L194" s="11">
        <f>EnemyInfoCasual!L194</f>
        <v>0.62000000000000011</v>
      </c>
    </row>
    <row r="195" spans="1:12">
      <c r="A195" s="3">
        <f>EnemyInfoCasual!A195</f>
        <v>194</v>
      </c>
      <c r="B195" s="4" t="str">
        <f>EnemyInfoCasual!B195</f>
        <v>Dark Gem</v>
      </c>
      <c r="C195" s="10">
        <f>EnemyInfoCasual!C195</f>
        <v>1</v>
      </c>
      <c r="D195" s="37">
        <f>EnemyInfoCasual!D195</f>
        <v>4</v>
      </c>
      <c r="E195">
        <f>FLOOR(EnemyInfoCasual!E195*1.25,1)</f>
        <v>15625</v>
      </c>
      <c r="F195">
        <f>FLOOR(EnemyInfoCasual!F195*1.25,1)</f>
        <v>12500</v>
      </c>
      <c r="G195">
        <f>FLOOR(EnemyInfoCasual!G195*1.5,1)</f>
        <v>4500</v>
      </c>
      <c r="H195" s="7">
        <f>EnemyInfoCasual!H195</f>
        <v>1</v>
      </c>
      <c r="I195" s="6">
        <f>EnemyInfoCasual!I195</f>
        <v>0</v>
      </c>
      <c r="J195" s="8" t="str">
        <f>EnemyInfoCasual!J195</f>
        <v>Mystic Path</v>
      </c>
      <c r="K195" s="5"/>
      <c r="L195" s="11">
        <f>EnemyInfoCasual!L195</f>
        <v>0.62000000000000011</v>
      </c>
    </row>
    <row r="196" spans="1:12">
      <c r="A196" s="3">
        <f>EnemyInfoCasual!A196</f>
        <v>195</v>
      </c>
      <c r="B196" s="4" t="str">
        <f>EnemyInfoCasual!B196</f>
        <v>Supergem</v>
      </c>
      <c r="C196" s="10">
        <f>EnemyInfoCasual!C196</f>
        <v>1</v>
      </c>
      <c r="D196" s="37">
        <f>EnemyInfoCasual!D196</f>
        <v>4</v>
      </c>
      <c r="E196">
        <f>FLOOR(EnemyInfoCasual!E196*1.25,1)</f>
        <v>37500</v>
      </c>
      <c r="F196">
        <f>FLOOR(EnemyInfoCasual!F196*1.25,1)</f>
        <v>46875</v>
      </c>
      <c r="G196">
        <f>FLOOR(EnemyInfoCasual!G196*1.5,1)</f>
        <v>15000</v>
      </c>
      <c r="H196" s="7">
        <f>EnemyInfoCasual!H196</f>
        <v>1</v>
      </c>
      <c r="I196" s="6">
        <f>EnemyInfoCasual!I196</f>
        <v>1</v>
      </c>
      <c r="J196" s="8" t="str">
        <f>EnemyInfoCasual!J196</f>
        <v>Mystic Path</v>
      </c>
      <c r="K196" s="5"/>
      <c r="L196" s="11">
        <f>EnemyInfoCasual!L196</f>
        <v>0.62000000000000011</v>
      </c>
    </row>
    <row r="197" spans="1:12">
      <c r="A197" s="3">
        <f>EnemyInfoCasual!A197</f>
        <v>196</v>
      </c>
      <c r="B197" s="4" t="str">
        <f>EnemyInfoCasual!B197</f>
        <v>Alien #1</v>
      </c>
      <c r="C197" s="10">
        <f>EnemyInfoCasual!C197</f>
        <v>1</v>
      </c>
      <c r="D197" s="37">
        <f>EnemyInfoCasual!D197</f>
        <v>4</v>
      </c>
      <c r="E197">
        <f>FLOOR(EnemyInfoCasual!E197*1.25,1)</f>
        <v>8750</v>
      </c>
      <c r="F197">
        <f>FLOOR(EnemyInfoCasual!F197*1.25,1)</f>
        <v>2500</v>
      </c>
      <c r="G197">
        <f>FLOOR(EnemyInfoCasual!G197*1.5,1)</f>
        <v>5100</v>
      </c>
      <c r="H197" s="7">
        <f>EnemyInfoCasual!H197</f>
        <v>1</v>
      </c>
      <c r="I197" s="6">
        <f>EnemyInfoCasual!I197</f>
        <v>0</v>
      </c>
      <c r="J197" s="8" t="str">
        <f>EnemyInfoCasual!J197</f>
        <v>9001: Mystic Forest</v>
      </c>
      <c r="K197" s="5"/>
      <c r="L197" s="11">
        <f>EnemyInfoCasual!L197</f>
        <v>0.62000000000000011</v>
      </c>
    </row>
    <row r="198" spans="1:12">
      <c r="A198" s="3">
        <f>EnemyInfoCasual!A198</f>
        <v>197</v>
      </c>
      <c r="B198" s="4" t="str">
        <f>EnemyInfoCasual!B198</f>
        <v>Alien #2</v>
      </c>
      <c r="C198" s="10">
        <f>EnemyInfoCasual!C198</f>
        <v>1</v>
      </c>
      <c r="D198" s="37">
        <f>EnemyInfoCasual!D198</f>
        <v>4</v>
      </c>
      <c r="E198">
        <f>FLOOR(EnemyInfoCasual!E198*1.25,1)</f>
        <v>8875</v>
      </c>
      <c r="F198">
        <f>FLOOR(EnemyInfoCasual!F198*1.25,1)</f>
        <v>2500</v>
      </c>
      <c r="G198">
        <f>FLOOR(EnemyInfoCasual!G198*1.5,1)</f>
        <v>5100</v>
      </c>
      <c r="H198" s="7">
        <f>EnemyInfoCasual!H198</f>
        <v>1</v>
      </c>
      <c r="I198" s="6">
        <f>EnemyInfoCasual!I198</f>
        <v>0</v>
      </c>
      <c r="J198" s="8" t="str">
        <f>EnemyInfoCasual!J198</f>
        <v>9001: Mystic Forest</v>
      </c>
      <c r="K198" s="5"/>
      <c r="L198" s="11">
        <f>EnemyInfoCasual!L198</f>
        <v>0.62000000000000011</v>
      </c>
    </row>
    <row r="199" spans="1:12">
      <c r="A199" s="3">
        <f>EnemyInfoCasual!A199</f>
        <v>198</v>
      </c>
      <c r="B199" s="4" t="str">
        <f>EnemyInfoCasual!B199</f>
        <v>Alien #3</v>
      </c>
      <c r="C199" s="10">
        <f>EnemyInfoCasual!C199</f>
        <v>1</v>
      </c>
      <c r="D199" s="37">
        <f>EnemyInfoCasual!D199</f>
        <v>4</v>
      </c>
      <c r="E199">
        <f>FLOOR(EnemyInfoCasual!E199*1.25,1)</f>
        <v>9000</v>
      </c>
      <c r="F199">
        <f>FLOOR(EnemyInfoCasual!F199*1.25,1)</f>
        <v>2500</v>
      </c>
      <c r="G199">
        <f>FLOOR(EnemyInfoCasual!G199*1.5,1)</f>
        <v>5100</v>
      </c>
      <c r="H199" s="7">
        <f>EnemyInfoCasual!H199</f>
        <v>1</v>
      </c>
      <c r="I199" s="6">
        <f>EnemyInfoCasual!I199</f>
        <v>0</v>
      </c>
      <c r="J199" s="8" t="str">
        <f>EnemyInfoCasual!J199</f>
        <v>9001: Mystic Forest</v>
      </c>
      <c r="K199" s="5"/>
      <c r="L199" s="11">
        <f>EnemyInfoCasual!L199</f>
        <v>0.62000000000000011</v>
      </c>
    </row>
    <row r="200" spans="1:12">
      <c r="A200" s="3">
        <f>EnemyInfoCasual!A200</f>
        <v>199</v>
      </c>
      <c r="B200" s="4" t="str">
        <f>EnemyInfoCasual!B200</f>
        <v>Alien #4</v>
      </c>
      <c r="C200" s="10">
        <f>EnemyInfoCasual!C200</f>
        <v>1</v>
      </c>
      <c r="D200" s="37">
        <f>EnemyInfoCasual!D200</f>
        <v>4</v>
      </c>
      <c r="E200">
        <f>FLOOR(EnemyInfoCasual!E200*1.25,1)</f>
        <v>9125</v>
      </c>
      <c r="F200">
        <f>FLOOR(EnemyInfoCasual!F200*1.25,1)</f>
        <v>2500</v>
      </c>
      <c r="G200">
        <f>FLOOR(EnemyInfoCasual!G200*1.5,1)</f>
        <v>5100</v>
      </c>
      <c r="H200" s="7">
        <f>EnemyInfoCasual!H200</f>
        <v>1</v>
      </c>
      <c r="I200" s="6">
        <f>EnemyInfoCasual!I200</f>
        <v>0</v>
      </c>
      <c r="J200" s="8" t="str">
        <f>EnemyInfoCasual!J200</f>
        <v>9001: Mystic Forest</v>
      </c>
      <c r="K200" s="5"/>
      <c r="L200" s="11">
        <f>EnemyInfoCasual!L200</f>
        <v>0.62000000000000011</v>
      </c>
    </row>
    <row r="201" spans="1:12">
      <c r="A201" s="3">
        <f>EnemyInfoCasual!A201</f>
        <v>200</v>
      </c>
      <c r="B201" s="4" t="str">
        <f>EnemyInfoCasual!B201</f>
        <v>Alien #5</v>
      </c>
      <c r="C201" s="10">
        <f>EnemyInfoCasual!C201</f>
        <v>1</v>
      </c>
      <c r="D201" s="37">
        <f>EnemyInfoCasual!D201</f>
        <v>4</v>
      </c>
      <c r="E201">
        <f>FLOOR(EnemyInfoCasual!E201*1.25,1)</f>
        <v>9250</v>
      </c>
      <c r="F201">
        <f>FLOOR(EnemyInfoCasual!F201*1.25,1)</f>
        <v>2500</v>
      </c>
      <c r="G201">
        <f>FLOOR(EnemyInfoCasual!G201*1.5,1)</f>
        <v>5100</v>
      </c>
      <c r="H201" s="7">
        <f>EnemyInfoCasual!H201</f>
        <v>1</v>
      </c>
      <c r="I201" s="6">
        <f>EnemyInfoCasual!I201</f>
        <v>0</v>
      </c>
      <c r="J201" s="8" t="str">
        <f>EnemyInfoCasual!J201</f>
        <v>9001: Mystic Forest</v>
      </c>
      <c r="K201" s="5"/>
      <c r="L201" s="11">
        <f>EnemyInfoCasual!L201</f>
        <v>0.62000000000000011</v>
      </c>
    </row>
    <row r="202" spans="1:12">
      <c r="A202" s="3">
        <f>EnemyInfoCasual!A202</f>
        <v>201</v>
      </c>
      <c r="B202" s="4" t="str">
        <f>EnemyInfoCasual!B202</f>
        <v>Alien #6</v>
      </c>
      <c r="C202" s="10">
        <f>EnemyInfoCasual!C202</f>
        <v>1</v>
      </c>
      <c r="D202" s="37">
        <f>EnemyInfoCasual!D202</f>
        <v>4</v>
      </c>
      <c r="E202">
        <f>FLOOR(EnemyInfoCasual!E202*1.25,1)</f>
        <v>9375</v>
      </c>
      <c r="F202">
        <f>FLOOR(EnemyInfoCasual!F202*1.25,1)</f>
        <v>2500</v>
      </c>
      <c r="G202">
        <f>FLOOR(EnemyInfoCasual!G202*1.5,1)</f>
        <v>5100</v>
      </c>
      <c r="H202" s="7">
        <f>EnemyInfoCasual!H202</f>
        <v>1</v>
      </c>
      <c r="I202" s="6">
        <f>EnemyInfoCasual!I202</f>
        <v>0</v>
      </c>
      <c r="J202" s="8" t="str">
        <f>EnemyInfoCasual!J202</f>
        <v>9001: Mystic Forest</v>
      </c>
      <c r="K202" s="5"/>
      <c r="L202" s="11">
        <f>EnemyInfoCasual!L202</f>
        <v>0.62000000000000011</v>
      </c>
    </row>
    <row r="203" spans="1:12">
      <c r="A203" s="3">
        <f>EnemyInfoCasual!A203</f>
        <v>202</v>
      </c>
      <c r="B203" s="4" t="str">
        <f>EnemyInfoCasual!B203</f>
        <v>Alien #7</v>
      </c>
      <c r="C203" s="10">
        <f>EnemyInfoCasual!C203</f>
        <v>1</v>
      </c>
      <c r="D203" s="37">
        <f>EnemyInfoCasual!D203</f>
        <v>4</v>
      </c>
      <c r="E203">
        <f>FLOOR(EnemyInfoCasual!E203*1.25,1)</f>
        <v>9500</v>
      </c>
      <c r="F203">
        <f>FLOOR(EnemyInfoCasual!F203*1.25,1)</f>
        <v>2500</v>
      </c>
      <c r="G203">
        <f>FLOOR(EnemyInfoCasual!G203*1.5,1)</f>
        <v>5100</v>
      </c>
      <c r="H203" s="7">
        <f>EnemyInfoCasual!H203</f>
        <v>1</v>
      </c>
      <c r="I203" s="6">
        <f>EnemyInfoCasual!I203</f>
        <v>0</v>
      </c>
      <c r="J203" s="8" t="str">
        <f>EnemyInfoCasual!J203</f>
        <v>9001: Mystic Forest</v>
      </c>
      <c r="K203" s="5"/>
      <c r="L203" s="11">
        <f>EnemyInfoCasual!L203</f>
        <v>0.62000000000000011</v>
      </c>
    </row>
    <row r="204" spans="1:12">
      <c r="A204" s="3">
        <f>EnemyInfoCasual!A204</f>
        <v>203</v>
      </c>
      <c r="B204" s="4" t="str">
        <f>EnemyInfoCasual!B204</f>
        <v>Alien #8</v>
      </c>
      <c r="C204" s="10">
        <f>EnemyInfoCasual!C204</f>
        <v>1</v>
      </c>
      <c r="D204" s="37">
        <f>EnemyInfoCasual!D204</f>
        <v>4</v>
      </c>
      <c r="E204">
        <f>FLOOR(EnemyInfoCasual!E204*1.25,1)</f>
        <v>9625</v>
      </c>
      <c r="F204">
        <f>FLOOR(EnemyInfoCasual!F204*1.25,1)</f>
        <v>2500</v>
      </c>
      <c r="G204">
        <f>FLOOR(EnemyInfoCasual!G204*1.5,1)</f>
        <v>5100</v>
      </c>
      <c r="H204" s="7">
        <f>EnemyInfoCasual!H204</f>
        <v>1</v>
      </c>
      <c r="I204" s="6">
        <f>EnemyInfoCasual!I204</f>
        <v>0</v>
      </c>
      <c r="J204" s="8" t="str">
        <f>EnemyInfoCasual!J204</f>
        <v>9001: Mystic Forest</v>
      </c>
      <c r="K204" s="5"/>
      <c r="L204" s="11">
        <f>EnemyInfoCasual!L204</f>
        <v>0.62000000000000011</v>
      </c>
    </row>
    <row r="205" spans="1:12">
      <c r="A205" s="3">
        <f>EnemyInfoCasual!A205</f>
        <v>204</v>
      </c>
      <c r="B205" s="4" t="str">
        <f>EnemyInfoCasual!B205</f>
        <v>Alien #9</v>
      </c>
      <c r="C205" s="10">
        <f>EnemyInfoCasual!C205</f>
        <v>1</v>
      </c>
      <c r="D205" s="37">
        <f>EnemyInfoCasual!D205</f>
        <v>4</v>
      </c>
      <c r="E205">
        <f>FLOOR(EnemyInfoCasual!E205*1.25,1)</f>
        <v>9750</v>
      </c>
      <c r="F205">
        <f>FLOOR(EnemyInfoCasual!F205*1.25,1)</f>
        <v>2500</v>
      </c>
      <c r="G205">
        <f>FLOOR(EnemyInfoCasual!G205*1.5,1)</f>
        <v>5100</v>
      </c>
      <c r="H205" s="7">
        <f>EnemyInfoCasual!H205</f>
        <v>1</v>
      </c>
      <c r="I205" s="6">
        <f>EnemyInfoCasual!I205</f>
        <v>0</v>
      </c>
      <c r="J205" s="8" t="str">
        <f>EnemyInfoCasual!J205</f>
        <v>9001: Mystic Forest</v>
      </c>
      <c r="K205" s="5"/>
      <c r="L205" s="11">
        <f>EnemyInfoCasual!L205</f>
        <v>0.62000000000000011</v>
      </c>
    </row>
    <row r="206" spans="1:12">
      <c r="A206" s="3">
        <f>EnemyInfoCasual!A206</f>
        <v>205</v>
      </c>
      <c r="B206" s="4" t="str">
        <f>EnemyInfoCasual!B206</f>
        <v>Alien #10</v>
      </c>
      <c r="C206" s="10">
        <f>EnemyInfoCasual!C206</f>
        <v>1</v>
      </c>
      <c r="D206" s="37">
        <f>EnemyInfoCasual!D206</f>
        <v>4</v>
      </c>
      <c r="E206">
        <f>FLOOR(EnemyInfoCasual!E206*1.25,1)</f>
        <v>9875</v>
      </c>
      <c r="F206">
        <f>FLOOR(EnemyInfoCasual!F206*1.25,1)</f>
        <v>2500</v>
      </c>
      <c r="G206">
        <f>FLOOR(EnemyInfoCasual!G206*1.5,1)</f>
        <v>5100</v>
      </c>
      <c r="H206" s="7">
        <f>EnemyInfoCasual!H206</f>
        <v>1</v>
      </c>
      <c r="I206" s="6">
        <f>EnemyInfoCasual!I206</f>
        <v>0</v>
      </c>
      <c r="J206" s="8" t="str">
        <f>EnemyInfoCasual!J206</f>
        <v>9001: Mystic Forest</v>
      </c>
      <c r="K206" s="5"/>
      <c r="L206" s="11">
        <f>EnemyInfoCasual!L206</f>
        <v>0.62000000000000011</v>
      </c>
    </row>
    <row r="207" spans="1:12">
      <c r="A207" s="3">
        <f>EnemyInfoCasual!A207</f>
        <v>206</v>
      </c>
      <c r="B207" s="4" t="str">
        <f>EnemyInfoCasual!B207</f>
        <v>Alien #11</v>
      </c>
      <c r="C207" s="10">
        <f>EnemyInfoCasual!C207</f>
        <v>1</v>
      </c>
      <c r="D207" s="37">
        <f>EnemyInfoCasual!D207</f>
        <v>4</v>
      </c>
      <c r="E207">
        <f>FLOOR(EnemyInfoCasual!E207*1.25,1)</f>
        <v>10000</v>
      </c>
      <c r="F207">
        <f>FLOOR(EnemyInfoCasual!F207*1.25,1)</f>
        <v>2500</v>
      </c>
      <c r="G207">
        <f>FLOOR(EnemyInfoCasual!G207*1.5,1)</f>
        <v>5100</v>
      </c>
      <c r="H207" s="7">
        <f>EnemyInfoCasual!H207</f>
        <v>1</v>
      </c>
      <c r="I207" s="6">
        <f>EnemyInfoCasual!I207</f>
        <v>0</v>
      </c>
      <c r="J207" s="8" t="str">
        <f>EnemyInfoCasual!J207</f>
        <v>9001: Mystic Forest</v>
      </c>
      <c r="K207" s="5"/>
      <c r="L207" s="11">
        <f>EnemyInfoCasual!L207</f>
        <v>0.62000000000000011</v>
      </c>
    </row>
    <row r="208" spans="1:12">
      <c r="A208" s="3">
        <f>EnemyInfoCasual!A208</f>
        <v>207</v>
      </c>
      <c r="B208" s="4" t="str">
        <f>EnemyInfoCasual!B208</f>
        <v>Alien #12</v>
      </c>
      <c r="C208" s="10">
        <f>EnemyInfoCasual!C208</f>
        <v>1</v>
      </c>
      <c r="D208" s="37">
        <f>EnemyInfoCasual!D208</f>
        <v>4</v>
      </c>
      <c r="E208">
        <f>FLOOR(EnemyInfoCasual!E208*1.25,1)</f>
        <v>10125</v>
      </c>
      <c r="F208">
        <f>FLOOR(EnemyInfoCasual!F208*1.25,1)</f>
        <v>2500</v>
      </c>
      <c r="G208">
        <f>FLOOR(EnemyInfoCasual!G208*1.5,1)</f>
        <v>5100</v>
      </c>
      <c r="H208" s="7">
        <f>EnemyInfoCasual!H208</f>
        <v>1</v>
      </c>
      <c r="I208" s="6">
        <f>EnemyInfoCasual!I208</f>
        <v>0</v>
      </c>
      <c r="J208" s="8" t="str">
        <f>EnemyInfoCasual!J208</f>
        <v>9001: Mystic Forest</v>
      </c>
      <c r="K208" s="5"/>
      <c r="L208" s="11">
        <f>EnemyInfoCasual!L208</f>
        <v>0.62000000000000011</v>
      </c>
    </row>
    <row r="209" spans="1:12">
      <c r="A209" s="3">
        <f>EnemyInfoCasual!A209</f>
        <v>208</v>
      </c>
      <c r="B209" s="4" t="str">
        <f>EnemyInfoCasual!B209</f>
        <v>Robomin</v>
      </c>
      <c r="C209" s="10">
        <f>EnemyInfoCasual!C209</f>
        <v>1</v>
      </c>
      <c r="D209" s="37">
        <f>EnemyInfoCasual!D209</f>
        <v>4</v>
      </c>
      <c r="E209">
        <f>FLOOR(EnemyInfoCasual!E209*1.25,1)</f>
        <v>10250</v>
      </c>
      <c r="F209">
        <f>FLOOR(EnemyInfoCasual!F209*1.25,1)</f>
        <v>3125</v>
      </c>
      <c r="G209">
        <f>FLOOR(EnemyInfoCasual!G209*1.5,1)</f>
        <v>5400</v>
      </c>
      <c r="H209" s="7">
        <f>EnemyInfoCasual!H209</f>
        <v>1</v>
      </c>
      <c r="I209" s="6">
        <f>EnemyInfoCasual!I209</f>
        <v>0</v>
      </c>
      <c r="J209" s="8" t="str">
        <f>EnemyInfoCasual!J209</f>
        <v>9001: Mystic Forest</v>
      </c>
      <c r="K209" s="5"/>
      <c r="L209" s="11">
        <f>EnemyInfoCasual!L209</f>
        <v>0.62000000000000011</v>
      </c>
    </row>
    <row r="210" spans="1:12">
      <c r="A210" s="3">
        <f>EnemyInfoCasual!A210</f>
        <v>209</v>
      </c>
      <c r="B210" s="4" t="str">
        <f>EnemyInfoCasual!B210</f>
        <v>Invisibo</v>
      </c>
      <c r="C210" s="10">
        <f>EnemyInfoCasual!C210</f>
        <v>1</v>
      </c>
      <c r="D210" s="37">
        <f>EnemyInfoCasual!D210</f>
        <v>4</v>
      </c>
      <c r="E210">
        <f>FLOOR(EnemyInfoCasual!E210*1.25,1)</f>
        <v>10375</v>
      </c>
      <c r="F210">
        <f>FLOOR(EnemyInfoCasual!F210*1.25,1)</f>
        <v>3125</v>
      </c>
      <c r="G210">
        <f>FLOOR(EnemyInfoCasual!G210*1.5,1)</f>
        <v>5400</v>
      </c>
      <c r="H210" s="7">
        <f>EnemyInfoCasual!H210</f>
        <v>1</v>
      </c>
      <c r="I210" s="6">
        <f>EnemyInfoCasual!I210</f>
        <v>0</v>
      </c>
      <c r="J210" s="8" t="str">
        <f>EnemyInfoCasual!J210</f>
        <v>9001: Mystic Forest</v>
      </c>
      <c r="K210" s="5"/>
      <c r="L210" s="11">
        <f>EnemyInfoCasual!L210</f>
        <v>0.62000000000000011</v>
      </c>
    </row>
    <row r="211" spans="1:12">
      <c r="A211" s="3">
        <f>EnemyInfoCasual!A211</f>
        <v>210</v>
      </c>
      <c r="B211" s="4" t="str">
        <f>EnemyInfoCasual!B211</f>
        <v>Weird Object #1</v>
      </c>
      <c r="C211" s="10">
        <f>EnemyInfoCasual!C211</f>
        <v>1</v>
      </c>
      <c r="D211" s="37">
        <f>EnemyInfoCasual!D211</f>
        <v>4</v>
      </c>
      <c r="E211">
        <f>FLOOR(EnemyInfoCasual!E211*1.25,1)</f>
        <v>10500</v>
      </c>
      <c r="F211">
        <f>FLOOR(EnemyInfoCasual!F211*1.25,1)</f>
        <v>3125</v>
      </c>
      <c r="G211">
        <f>FLOOR(EnemyInfoCasual!G211*1.5,1)</f>
        <v>5400</v>
      </c>
      <c r="H211" s="7">
        <f>EnemyInfoCasual!H211</f>
        <v>1</v>
      </c>
      <c r="I211" s="6">
        <f>EnemyInfoCasual!I211</f>
        <v>0</v>
      </c>
      <c r="J211" s="8" t="str">
        <f>EnemyInfoCasual!J211</f>
        <v>9001: Mystic Forest</v>
      </c>
      <c r="K211" s="5"/>
      <c r="L211" s="11">
        <f>EnemyInfoCasual!L211</f>
        <v>0.62000000000000011</v>
      </c>
    </row>
    <row r="212" spans="1:12">
      <c r="A212" s="3">
        <f>EnemyInfoCasual!A212</f>
        <v>211</v>
      </c>
      <c r="B212" s="4" t="str">
        <f>EnemyInfoCasual!B212</f>
        <v>Weird Object #2</v>
      </c>
      <c r="C212" s="10">
        <f>EnemyInfoCasual!C212</f>
        <v>1</v>
      </c>
      <c r="D212" s="37">
        <f>EnemyInfoCasual!D212</f>
        <v>4</v>
      </c>
      <c r="E212">
        <f>FLOOR(EnemyInfoCasual!E212*1.25,1)</f>
        <v>10625</v>
      </c>
      <c r="F212">
        <f>FLOOR(EnemyInfoCasual!F212*1.25,1)</f>
        <v>3125</v>
      </c>
      <c r="G212">
        <f>FLOOR(EnemyInfoCasual!G212*1.5,1)</f>
        <v>5400</v>
      </c>
      <c r="H212" s="7">
        <f>EnemyInfoCasual!H212</f>
        <v>1</v>
      </c>
      <c r="I212" s="6">
        <f>EnemyInfoCasual!I212</f>
        <v>0</v>
      </c>
      <c r="J212" s="8" t="str">
        <f>EnemyInfoCasual!J212</f>
        <v>9001: Mystic Forest</v>
      </c>
      <c r="K212" s="5"/>
      <c r="L212" s="11">
        <f>EnemyInfoCasual!L212</f>
        <v>0.62000000000000011</v>
      </c>
    </row>
    <row r="213" spans="1:12">
      <c r="A213" s="3">
        <f>EnemyInfoCasual!A213</f>
        <v>212</v>
      </c>
      <c r="B213" s="4" t="str">
        <f>EnemyInfoCasual!B213</f>
        <v>Supertruck</v>
      </c>
      <c r="C213" s="10">
        <f>EnemyInfoCasual!C213</f>
        <v>1</v>
      </c>
      <c r="D213" s="37">
        <f>EnemyInfoCasual!D213</f>
        <v>4</v>
      </c>
      <c r="E213">
        <f>FLOOR(EnemyInfoCasual!E213*1.25,1)</f>
        <v>10750</v>
      </c>
      <c r="F213">
        <f>FLOOR(EnemyInfoCasual!F213*1.25,1)</f>
        <v>3125</v>
      </c>
      <c r="G213">
        <f>FLOOR(EnemyInfoCasual!G213*1.5,1)</f>
        <v>5400</v>
      </c>
      <c r="H213" s="7">
        <f>EnemyInfoCasual!H213</f>
        <v>1</v>
      </c>
      <c r="I213" s="6">
        <f>EnemyInfoCasual!I213</f>
        <v>0</v>
      </c>
      <c r="J213" s="8" t="str">
        <f>EnemyInfoCasual!J213</f>
        <v>9001: Mystic Forest</v>
      </c>
      <c r="K213" s="5"/>
      <c r="L213" s="11">
        <f>EnemyInfoCasual!L213</f>
        <v>0.62000000000000011</v>
      </c>
    </row>
    <row r="214" spans="1:12">
      <c r="A214" s="3">
        <f>EnemyInfoCasual!A214</f>
        <v>213</v>
      </c>
      <c r="B214" s="4" t="str">
        <f>EnemyInfoCasual!B214</f>
        <v>Not_a_Bomb #1</v>
      </c>
      <c r="C214" s="10">
        <f>EnemyInfoCasual!C214</f>
        <v>1</v>
      </c>
      <c r="D214" s="37">
        <f>EnemyInfoCasual!D214</f>
        <v>4</v>
      </c>
      <c r="E214">
        <f>FLOOR(EnemyInfoCasual!E214*1.25,1)</f>
        <v>10875</v>
      </c>
      <c r="F214">
        <f>FLOOR(EnemyInfoCasual!F214*1.25,1)</f>
        <v>3125</v>
      </c>
      <c r="G214">
        <f>FLOOR(EnemyInfoCasual!G214*1.5,1)</f>
        <v>5400</v>
      </c>
      <c r="H214" s="7">
        <f>EnemyInfoCasual!H214</f>
        <v>1</v>
      </c>
      <c r="I214" s="6">
        <f>EnemyInfoCasual!I214</f>
        <v>0</v>
      </c>
      <c r="J214" s="8" t="str">
        <f>EnemyInfoCasual!J214</f>
        <v>9001: Mystic Forest</v>
      </c>
      <c r="K214" s="5"/>
      <c r="L214" s="11">
        <f>EnemyInfoCasual!L214</f>
        <v>0.62000000000000011</v>
      </c>
    </row>
    <row r="215" spans="1:12">
      <c r="A215" s="3">
        <f>EnemyInfoCasual!A215</f>
        <v>214</v>
      </c>
      <c r="B215" s="4" t="str">
        <f>EnemyInfoCasual!B215</f>
        <v>Not_a_Bomb #2</v>
      </c>
      <c r="C215" s="10">
        <f>EnemyInfoCasual!C215</f>
        <v>1</v>
      </c>
      <c r="D215" s="37">
        <f>EnemyInfoCasual!D215</f>
        <v>4</v>
      </c>
      <c r="E215">
        <f>FLOOR(EnemyInfoCasual!E215*1.25,1)</f>
        <v>11000</v>
      </c>
      <c r="F215">
        <f>FLOOR(EnemyInfoCasual!F215*1.25,1)</f>
        <v>3125</v>
      </c>
      <c r="G215">
        <f>FLOOR(EnemyInfoCasual!G215*1.5,1)</f>
        <v>5400</v>
      </c>
      <c r="H215" s="7">
        <f>EnemyInfoCasual!H215</f>
        <v>1</v>
      </c>
      <c r="I215" s="6">
        <f>EnemyInfoCasual!I215</f>
        <v>0</v>
      </c>
      <c r="J215" s="8" t="str">
        <f>EnemyInfoCasual!J215</f>
        <v>9001: Mystic Forest</v>
      </c>
      <c r="K215" s="5"/>
      <c r="L215" s="11">
        <f>EnemyInfoCasual!L215</f>
        <v>0.62000000000000011</v>
      </c>
    </row>
    <row r="216" spans="1:12">
      <c r="A216" s="3">
        <f>EnemyInfoCasual!A216</f>
        <v>215</v>
      </c>
      <c r="B216" s="4" t="str">
        <f>EnemyInfoCasual!B216</f>
        <v>Not_a_Bomb #3</v>
      </c>
      <c r="C216" s="10">
        <f>EnemyInfoCasual!C216</f>
        <v>1</v>
      </c>
      <c r="D216" s="37">
        <f>EnemyInfoCasual!D216</f>
        <v>4</v>
      </c>
      <c r="E216">
        <f>FLOOR(EnemyInfoCasual!E216*1.25,1)</f>
        <v>11125</v>
      </c>
      <c r="F216">
        <f>FLOOR(EnemyInfoCasual!F216*1.25,1)</f>
        <v>3125</v>
      </c>
      <c r="G216">
        <f>FLOOR(EnemyInfoCasual!G216*1.5,1)</f>
        <v>5400</v>
      </c>
      <c r="H216" s="7">
        <f>EnemyInfoCasual!H216</f>
        <v>1</v>
      </c>
      <c r="I216" s="6">
        <f>EnemyInfoCasual!I216</f>
        <v>0</v>
      </c>
      <c r="J216" s="8" t="str">
        <f>EnemyInfoCasual!J216</f>
        <v>9001: Mystic Forest</v>
      </c>
      <c r="K216" s="5"/>
      <c r="L216" s="11">
        <f>EnemyInfoCasual!L216</f>
        <v>0.62000000000000011</v>
      </c>
    </row>
    <row r="217" spans="1:12">
      <c r="A217" s="3">
        <f>EnemyInfoCasual!A217</f>
        <v>216</v>
      </c>
      <c r="B217" s="4" t="str">
        <f>EnemyInfoCasual!B217</f>
        <v>Suspicious Sign</v>
      </c>
      <c r="C217" s="10">
        <f>EnemyInfoCasual!C217</f>
        <v>1</v>
      </c>
      <c r="D217" s="37">
        <f>EnemyInfoCasual!D217</f>
        <v>4</v>
      </c>
      <c r="E217">
        <f>FLOOR(EnemyInfoCasual!E217*1.25,1)</f>
        <v>11250</v>
      </c>
      <c r="F217">
        <f>FLOOR(EnemyInfoCasual!F217*1.25,1)</f>
        <v>3125</v>
      </c>
      <c r="G217">
        <f>FLOOR(EnemyInfoCasual!G217*1.5,1)</f>
        <v>5400</v>
      </c>
      <c r="H217" s="7">
        <f>EnemyInfoCasual!H217</f>
        <v>1</v>
      </c>
      <c r="I217" s="6">
        <f>EnemyInfoCasual!I217</f>
        <v>0</v>
      </c>
      <c r="J217" s="8" t="str">
        <f>EnemyInfoCasual!J217</f>
        <v>9001: Mystic Forest</v>
      </c>
      <c r="K217" s="5"/>
      <c r="L217" s="11">
        <f>EnemyInfoCasual!L217</f>
        <v>0.62000000000000011</v>
      </c>
    </row>
    <row r="218" spans="1:12">
      <c r="A218" s="3">
        <f>EnemyInfoCasual!A218</f>
        <v>217</v>
      </c>
      <c r="B218" s="4" t="str">
        <f>EnemyInfoCasual!B218</f>
        <v>Arrowbot</v>
      </c>
      <c r="C218" s="10">
        <f>EnemyInfoCasual!C218</f>
        <v>1</v>
      </c>
      <c r="D218" s="37">
        <f>EnemyInfoCasual!D218</f>
        <v>4</v>
      </c>
      <c r="E218">
        <f>FLOOR(EnemyInfoCasual!E218*1.25,1)</f>
        <v>11375</v>
      </c>
      <c r="F218">
        <f>FLOOR(EnemyInfoCasual!F218*1.25,1)</f>
        <v>3750</v>
      </c>
      <c r="G218">
        <f>FLOOR(EnemyInfoCasual!G218*1.5,1)</f>
        <v>5850</v>
      </c>
      <c r="H218" s="7">
        <f>EnemyInfoCasual!H218</f>
        <v>1</v>
      </c>
      <c r="I218" s="6">
        <f>EnemyInfoCasual!I218</f>
        <v>0</v>
      </c>
      <c r="J218" s="8" t="str">
        <f>EnemyInfoCasual!J218</f>
        <v>9001: Mystic Forest</v>
      </c>
      <c r="K218" s="5"/>
      <c r="L218" s="11">
        <f>EnemyInfoCasual!L218</f>
        <v>0.62000000000000011</v>
      </c>
    </row>
    <row r="219" spans="1:12">
      <c r="A219" s="3">
        <f>EnemyInfoCasual!A219</f>
        <v>218</v>
      </c>
      <c r="B219" s="4" t="str">
        <f>EnemyInfoCasual!B219</f>
        <v>Dogbot</v>
      </c>
      <c r="C219" s="10">
        <f>EnemyInfoCasual!C219</f>
        <v>1</v>
      </c>
      <c r="D219" s="37">
        <f>EnemyInfoCasual!D219</f>
        <v>4</v>
      </c>
      <c r="E219">
        <f>FLOOR(EnemyInfoCasual!E219*1.25,1)</f>
        <v>11500</v>
      </c>
      <c r="F219">
        <f>FLOOR(EnemyInfoCasual!F219*1.25,1)</f>
        <v>3750</v>
      </c>
      <c r="G219">
        <f>FLOOR(EnemyInfoCasual!G219*1.5,1)</f>
        <v>5850</v>
      </c>
      <c r="H219" s="7">
        <f>EnemyInfoCasual!H219</f>
        <v>1</v>
      </c>
      <c r="I219" s="6">
        <f>EnemyInfoCasual!I219</f>
        <v>0</v>
      </c>
      <c r="J219" s="8" t="str">
        <f>EnemyInfoCasual!J219</f>
        <v>9001: Mystic Forest</v>
      </c>
      <c r="K219" s="5"/>
      <c r="L219" s="11">
        <f>EnemyInfoCasual!L219</f>
        <v>0.62000000000000011</v>
      </c>
    </row>
    <row r="220" spans="1:12">
      <c r="A220" s="3">
        <f>EnemyInfoCasual!A220</f>
        <v>219</v>
      </c>
      <c r="B220" s="4" t="str">
        <f>EnemyInfoCasual!B220</f>
        <v>Sentrybot</v>
      </c>
      <c r="C220" s="10">
        <f>EnemyInfoCasual!C220</f>
        <v>1</v>
      </c>
      <c r="D220" s="37">
        <f>EnemyInfoCasual!D220</f>
        <v>4</v>
      </c>
      <c r="E220">
        <f>FLOOR(EnemyInfoCasual!E220*1.25,1)</f>
        <v>11625</v>
      </c>
      <c r="F220">
        <f>FLOOR(EnemyInfoCasual!F220*1.25,1)</f>
        <v>3750</v>
      </c>
      <c r="G220">
        <f>FLOOR(EnemyInfoCasual!G220*1.5,1)</f>
        <v>5850</v>
      </c>
      <c r="H220" s="7">
        <f>EnemyInfoCasual!H220</f>
        <v>1</v>
      </c>
      <c r="I220" s="6">
        <f>EnemyInfoCasual!I220</f>
        <v>0</v>
      </c>
      <c r="J220" s="8" t="str">
        <f>EnemyInfoCasual!J220</f>
        <v>9001: Mystic Forest</v>
      </c>
      <c r="K220" s="5"/>
      <c r="L220" s="11">
        <f>EnemyInfoCasual!L220</f>
        <v>0.62000000000000011</v>
      </c>
    </row>
    <row r="221" spans="1:12">
      <c r="A221" s="3">
        <f>EnemyInfoCasual!A221</f>
        <v>220</v>
      </c>
      <c r="B221" s="4" t="str">
        <f>EnemyInfoCasual!B221</f>
        <v>Dronebot</v>
      </c>
      <c r="C221" s="10">
        <f>EnemyInfoCasual!C221</f>
        <v>1</v>
      </c>
      <c r="D221" s="37">
        <f>EnemyInfoCasual!D221</f>
        <v>4</v>
      </c>
      <c r="E221">
        <f>FLOOR(EnemyInfoCasual!E221*1.25,1)</f>
        <v>11750</v>
      </c>
      <c r="F221">
        <f>FLOOR(EnemyInfoCasual!F221*1.25,1)</f>
        <v>3750</v>
      </c>
      <c r="G221">
        <f>FLOOR(EnemyInfoCasual!G221*1.5,1)</f>
        <v>5850</v>
      </c>
      <c r="H221" s="7">
        <f>EnemyInfoCasual!H221</f>
        <v>1</v>
      </c>
      <c r="I221" s="6">
        <f>EnemyInfoCasual!I221</f>
        <v>0</v>
      </c>
      <c r="J221" s="8" t="str">
        <f>EnemyInfoCasual!J221</f>
        <v>9001: Mystic Forest</v>
      </c>
      <c r="K221" s="5"/>
      <c r="L221" s="11">
        <f>EnemyInfoCasual!L221</f>
        <v>0.62000000000000011</v>
      </c>
    </row>
    <row r="222" spans="1:12">
      <c r="A222" s="3">
        <f>EnemyInfoCasual!A222</f>
        <v>221</v>
      </c>
      <c r="B222" s="4" t="str">
        <f>EnemyInfoCasual!B222</f>
        <v>Master Alien</v>
      </c>
      <c r="C222" s="10">
        <f>EnemyInfoCasual!C222</f>
        <v>1</v>
      </c>
      <c r="D222" s="37">
        <f>EnemyInfoCasual!D222</f>
        <v>4</v>
      </c>
      <c r="E222">
        <f>FLOOR(EnemyInfoCasual!E222*1.25,1)</f>
        <v>31875</v>
      </c>
      <c r="F222">
        <f>FLOOR(EnemyInfoCasual!F222*1.25,1)</f>
        <v>31875</v>
      </c>
      <c r="G222">
        <f>FLOOR(EnemyInfoCasual!G222*1.5,1)</f>
        <v>38250</v>
      </c>
      <c r="H222" s="7">
        <f>EnemyInfoCasual!H222</f>
        <v>1</v>
      </c>
      <c r="I222" s="6">
        <f>EnemyInfoCasual!I222</f>
        <v>1</v>
      </c>
      <c r="J222" s="8" t="str">
        <f>EnemyInfoCasual!J222</f>
        <v>9001: Mystic Forest</v>
      </c>
      <c r="K222" s="5"/>
      <c r="L222" s="11">
        <f>EnemyInfoCasual!L222</f>
        <v>0.62000000000000011</v>
      </c>
    </row>
    <row r="223" spans="1:12">
      <c r="A223" s="3">
        <f>EnemyInfoCasual!A223</f>
        <v>222</v>
      </c>
      <c r="B223" s="4" t="str">
        <f>EnemyInfoCasual!B223</f>
        <v>Attacker Alien</v>
      </c>
      <c r="C223" s="10">
        <f>EnemyInfoCasual!C223</f>
        <v>1</v>
      </c>
      <c r="D223" s="37">
        <f>EnemyInfoCasual!D223</f>
        <v>3</v>
      </c>
      <c r="E223">
        <f>FLOOR(EnemyInfoCasual!E223*1.25,1)</f>
        <v>18750</v>
      </c>
      <c r="F223">
        <f>FLOOR(EnemyInfoCasual!F223*1.25,1)</f>
        <v>7500</v>
      </c>
      <c r="G223">
        <f>FLOOR(EnemyInfoCasual!G223*1.5,1)</f>
        <v>15000</v>
      </c>
      <c r="H223" s="7">
        <f>EnemyInfoCasual!H223</f>
        <v>1</v>
      </c>
      <c r="I223" s="6">
        <f>EnemyInfoCasual!I223</f>
        <v>0</v>
      </c>
      <c r="J223" s="8" t="str">
        <f>EnemyInfoCasual!J223</f>
        <v>9001: Defend Mission</v>
      </c>
      <c r="K223" s="5"/>
      <c r="L223" s="11">
        <f>EnemyInfoCasual!L223</f>
        <v>0.43999999999999995</v>
      </c>
    </row>
    <row r="224" spans="1:12">
      <c r="A224" s="3">
        <f>EnemyInfoCasual!A224</f>
        <v>223</v>
      </c>
      <c r="B224" s="4" t="str">
        <f>EnemyInfoCasual!B224</f>
        <v>Defender Alien</v>
      </c>
      <c r="C224" s="10">
        <f>EnemyInfoCasual!C224</f>
        <v>1</v>
      </c>
      <c r="D224" s="37">
        <f>EnemyInfoCasual!D224</f>
        <v>3</v>
      </c>
      <c r="E224">
        <f>FLOOR(EnemyInfoCasual!E224*1.25,1)</f>
        <v>18750</v>
      </c>
      <c r="F224">
        <f>FLOOR(EnemyInfoCasual!F224*1.25,1)</f>
        <v>7500</v>
      </c>
      <c r="G224">
        <f>FLOOR(EnemyInfoCasual!G224*1.5,1)</f>
        <v>15000</v>
      </c>
      <c r="H224" s="7">
        <f>EnemyInfoCasual!H224</f>
        <v>1</v>
      </c>
      <c r="I224" s="6">
        <f>EnemyInfoCasual!I224</f>
        <v>0</v>
      </c>
      <c r="J224" s="8" t="str">
        <f>EnemyInfoCasual!J224</f>
        <v>9001: Defend Mission</v>
      </c>
      <c r="K224" s="5"/>
      <c r="L224" s="11">
        <f>EnemyInfoCasual!L224</f>
        <v>0.43999999999999995</v>
      </c>
    </row>
    <row r="225" spans="1:12">
      <c r="A225" s="3">
        <f>EnemyInfoCasual!A225</f>
        <v>224</v>
      </c>
      <c r="B225" s="4" t="str">
        <f>EnemyInfoCasual!B225</f>
        <v>Healer Alien</v>
      </c>
      <c r="C225" s="10">
        <f>EnemyInfoCasual!C225</f>
        <v>1</v>
      </c>
      <c r="D225" s="37">
        <f>EnemyInfoCasual!D225</f>
        <v>3</v>
      </c>
      <c r="E225">
        <f>FLOOR(EnemyInfoCasual!E225*1.25,1)</f>
        <v>18750</v>
      </c>
      <c r="F225">
        <f>FLOOR(EnemyInfoCasual!F225*1.25,1)</f>
        <v>7500</v>
      </c>
      <c r="G225">
        <f>FLOOR(EnemyInfoCasual!G225*1.5,1)</f>
        <v>15000</v>
      </c>
      <c r="H225" s="7">
        <f>EnemyInfoCasual!H225</f>
        <v>1</v>
      </c>
      <c r="I225" s="6">
        <f>EnemyInfoCasual!I225</f>
        <v>0</v>
      </c>
      <c r="J225" s="8" t="str">
        <f>EnemyInfoCasual!J225</f>
        <v>9001: Defend Mission</v>
      </c>
      <c r="K225" s="5"/>
      <c r="L225" s="11">
        <f>EnemyInfoCasual!L225</f>
        <v>0.43999999999999995</v>
      </c>
    </row>
    <row r="226" spans="1:12">
      <c r="A226" s="3">
        <f>EnemyInfoCasual!A226</f>
        <v>225</v>
      </c>
      <c r="B226" s="4" t="str">
        <f>EnemyInfoCasual!B226</f>
        <v>Runner Alien</v>
      </c>
      <c r="C226" s="10">
        <f>EnemyInfoCasual!C226</f>
        <v>1</v>
      </c>
      <c r="D226" s="37">
        <f>EnemyInfoCasual!D226</f>
        <v>3</v>
      </c>
      <c r="E226">
        <f>FLOOR(EnemyInfoCasual!E226*1.25,1)</f>
        <v>18750</v>
      </c>
      <c r="F226">
        <f>FLOOR(EnemyInfoCasual!F226*1.25,1)</f>
        <v>7500</v>
      </c>
      <c r="G226">
        <f>FLOOR(EnemyInfoCasual!G226*1.5,1)</f>
        <v>15000</v>
      </c>
      <c r="H226" s="7">
        <f>EnemyInfoCasual!H226</f>
        <v>1</v>
      </c>
      <c r="I226" s="6">
        <f>EnemyInfoCasual!I226</f>
        <v>0</v>
      </c>
      <c r="J226" s="8" t="str">
        <f>EnemyInfoCasual!J226</f>
        <v>9001: Defend Mission</v>
      </c>
      <c r="K226" s="5"/>
      <c r="L226" s="11">
        <f>EnemyInfoCasual!L226</f>
        <v>0.43999999999999995</v>
      </c>
    </row>
    <row r="227" spans="1:12">
      <c r="A227" s="3">
        <f>EnemyInfoCasual!A227</f>
        <v>226</v>
      </c>
      <c r="B227" s="4" t="str">
        <f>EnemyInfoCasual!B227</f>
        <v>Enraged Alien</v>
      </c>
      <c r="C227" s="10">
        <f>EnemyInfoCasual!C227</f>
        <v>1</v>
      </c>
      <c r="D227" s="37">
        <f>EnemyInfoCasual!D227</f>
        <v>3</v>
      </c>
      <c r="E227">
        <f>FLOOR(EnemyInfoCasual!E227*1.25,1)</f>
        <v>18750</v>
      </c>
      <c r="F227">
        <f>FLOOR(EnemyInfoCasual!F227*1.25,1)</f>
        <v>7500</v>
      </c>
      <c r="G227">
        <f>FLOOR(EnemyInfoCasual!G227*1.5,1)</f>
        <v>15000</v>
      </c>
      <c r="H227" s="7">
        <f>EnemyInfoCasual!H227</f>
        <v>1</v>
      </c>
      <c r="I227" s="6">
        <f>EnemyInfoCasual!I227</f>
        <v>0</v>
      </c>
      <c r="J227" s="8" t="str">
        <f>EnemyInfoCasual!J227</f>
        <v>9001: Defend Mission</v>
      </c>
      <c r="K227" s="5"/>
      <c r="L227" s="11">
        <f>EnemyInfoCasual!L227</f>
        <v>0.43999999999999995</v>
      </c>
    </row>
    <row r="228" spans="1:12">
      <c r="A228" s="3">
        <f>EnemyInfoCasual!A228</f>
        <v>227</v>
      </c>
      <c r="B228" s="4" t="str">
        <f>EnemyInfoCasual!B228</f>
        <v>Explosive Alien</v>
      </c>
      <c r="C228" s="10">
        <f>EnemyInfoCasual!C228</f>
        <v>1</v>
      </c>
      <c r="D228" s="37">
        <f>EnemyInfoCasual!D228</f>
        <v>3</v>
      </c>
      <c r="E228">
        <f>FLOOR(EnemyInfoCasual!E228*1.25,1)</f>
        <v>18750</v>
      </c>
      <c r="F228">
        <f>FLOOR(EnemyInfoCasual!F228*1.25,1)</f>
        <v>7500</v>
      </c>
      <c r="G228">
        <f>FLOOR(EnemyInfoCasual!G228*1.5,1)</f>
        <v>15000</v>
      </c>
      <c r="H228" s="7">
        <f>EnemyInfoCasual!H228</f>
        <v>1</v>
      </c>
      <c r="I228" s="6">
        <f>EnemyInfoCasual!I228</f>
        <v>0</v>
      </c>
      <c r="J228" s="8" t="str">
        <f>EnemyInfoCasual!J228</f>
        <v>9001: Defend Mission</v>
      </c>
      <c r="K228" s="5"/>
      <c r="L228" s="11">
        <f>EnemyInfoCasual!L228</f>
        <v>0.43999999999999995</v>
      </c>
    </row>
    <row r="229" spans="1:12">
      <c r="A229" s="3">
        <f>EnemyInfoCasual!A229</f>
        <v>228</v>
      </c>
      <c r="B229" s="4" t="str">
        <f>EnemyInfoCasual!B229</f>
        <v>Evasive Alien</v>
      </c>
      <c r="C229" s="10">
        <f>EnemyInfoCasual!C229</f>
        <v>1</v>
      </c>
      <c r="D229" s="37">
        <f>EnemyInfoCasual!D229</f>
        <v>3</v>
      </c>
      <c r="E229">
        <f>FLOOR(EnemyInfoCasual!E229*1.25,1)</f>
        <v>18750</v>
      </c>
      <c r="F229">
        <f>FLOOR(EnemyInfoCasual!F229*1.25,1)</f>
        <v>7500</v>
      </c>
      <c r="G229">
        <f>FLOOR(EnemyInfoCasual!G229*1.5,1)</f>
        <v>15000</v>
      </c>
      <c r="H229" s="7">
        <f>EnemyInfoCasual!H229</f>
        <v>1</v>
      </c>
      <c r="I229" s="6">
        <f>EnemyInfoCasual!I229</f>
        <v>0</v>
      </c>
      <c r="J229" s="8" t="str">
        <f>EnemyInfoCasual!J229</f>
        <v>9001: Defend Mission</v>
      </c>
      <c r="K229" s="5"/>
      <c r="L229" s="11">
        <f>EnemyInfoCasual!L229</f>
        <v>0.43999999999999995</v>
      </c>
    </row>
    <row r="230" spans="1:12">
      <c r="A230" s="3">
        <f>EnemyInfoCasual!A230</f>
        <v>229</v>
      </c>
      <c r="B230" s="4" t="str">
        <f>EnemyInfoCasual!B230</f>
        <v>Ranger Alien</v>
      </c>
      <c r="C230" s="10">
        <f>EnemyInfoCasual!C230</f>
        <v>1</v>
      </c>
      <c r="D230" s="37">
        <f>EnemyInfoCasual!D230</f>
        <v>3</v>
      </c>
      <c r="E230">
        <f>FLOOR(EnemyInfoCasual!E230*1.25,1)</f>
        <v>18750</v>
      </c>
      <c r="F230">
        <f>FLOOR(EnemyInfoCasual!F230*1.25,1)</f>
        <v>7500</v>
      </c>
      <c r="G230">
        <f>FLOOR(EnemyInfoCasual!G230*1.5,1)</f>
        <v>15000</v>
      </c>
      <c r="H230" s="7">
        <f>EnemyInfoCasual!H230</f>
        <v>1</v>
      </c>
      <c r="I230" s="6">
        <f>EnemyInfoCasual!I230</f>
        <v>0</v>
      </c>
      <c r="J230" s="8" t="str">
        <f>EnemyInfoCasual!J230</f>
        <v>9001: Defend Mission</v>
      </c>
      <c r="K230" s="5"/>
      <c r="L230" s="11">
        <f>EnemyInfoCasual!L230</f>
        <v>0.43999999999999995</v>
      </c>
    </row>
    <row r="231" spans="1:12">
      <c r="A231" s="3">
        <f>EnemyInfoCasual!A231</f>
        <v>230</v>
      </c>
      <c r="B231" s="4" t="str">
        <f>EnemyInfoCasual!B231</f>
        <v>???</v>
      </c>
      <c r="C231" s="10">
        <f>EnemyInfoCasual!C231</f>
        <v>1</v>
      </c>
      <c r="D231" s="37">
        <f>EnemyInfoCasual!D231</f>
        <v>3</v>
      </c>
      <c r="E231">
        <f>FLOOR(EnemyInfoCasual!E231*1.25,1)</f>
        <v>53125</v>
      </c>
      <c r="F231">
        <f>FLOOR(EnemyInfoCasual!F231*1.25,1)</f>
        <v>12500</v>
      </c>
      <c r="G231">
        <f>FLOOR(EnemyInfoCasual!G231*1.5,1)</f>
        <v>22500</v>
      </c>
      <c r="H231" s="7">
        <f>EnemyInfoCasual!H231</f>
        <v>1</v>
      </c>
      <c r="I231" s="6">
        <f>EnemyInfoCasual!I231</f>
        <v>1</v>
      </c>
      <c r="J231" s="8" t="str">
        <f>EnemyInfoCasual!J231</f>
        <v>9001: Secret Lab</v>
      </c>
      <c r="K231" s="5"/>
      <c r="L231" s="11">
        <f>EnemyInfoCasual!L231</f>
        <v>0.43999999999999995</v>
      </c>
    </row>
    <row r="232" spans="1:12">
      <c r="A232" s="3">
        <f>EnemyInfoCasual!A232</f>
        <v>231</v>
      </c>
      <c r="B232" s="4" t="str">
        <f>EnemyInfoCasual!B232</f>
        <v>???</v>
      </c>
      <c r="C232" s="10">
        <f>EnemyInfoCasual!C232</f>
        <v>1</v>
      </c>
      <c r="D232" s="37">
        <f>EnemyInfoCasual!D232</f>
        <v>3</v>
      </c>
      <c r="E232">
        <f>FLOOR(EnemyInfoCasual!E232*1.25,1)</f>
        <v>56250</v>
      </c>
      <c r="F232">
        <f>FLOOR(EnemyInfoCasual!F232*1.25,1)</f>
        <v>12500</v>
      </c>
      <c r="G232">
        <f>FLOOR(EnemyInfoCasual!G232*1.5,1)</f>
        <v>22500</v>
      </c>
      <c r="H232" s="7">
        <f>EnemyInfoCasual!H232</f>
        <v>1</v>
      </c>
      <c r="I232" s="6">
        <f>EnemyInfoCasual!I232</f>
        <v>1</v>
      </c>
      <c r="J232" s="8" t="str">
        <f>EnemyInfoCasual!J232</f>
        <v>9001: Secret Lab</v>
      </c>
      <c r="K232" s="5"/>
      <c r="L232" s="11">
        <f>EnemyInfoCasual!L232</f>
        <v>0.43999999999999995</v>
      </c>
    </row>
    <row r="233" spans="1:12">
      <c r="A233" s="3">
        <f>EnemyInfoCasual!A233</f>
        <v>232</v>
      </c>
      <c r="B233" s="4" t="str">
        <f>EnemyInfoCasual!B233</f>
        <v>???</v>
      </c>
      <c r="C233" s="10">
        <f>EnemyInfoCasual!C233</f>
        <v>1</v>
      </c>
      <c r="D233" s="37">
        <f>EnemyInfoCasual!D233</f>
        <v>3</v>
      </c>
      <c r="E233">
        <f>FLOOR(EnemyInfoCasual!E233*1.25,1)</f>
        <v>59375</v>
      </c>
      <c r="F233">
        <f>FLOOR(EnemyInfoCasual!F233*1.25,1)</f>
        <v>12500</v>
      </c>
      <c r="G233">
        <f>FLOOR(EnemyInfoCasual!G233*1.5,1)</f>
        <v>22500</v>
      </c>
      <c r="H233" s="7">
        <f>EnemyInfoCasual!H233</f>
        <v>1</v>
      </c>
      <c r="I233" s="6">
        <f>EnemyInfoCasual!I233</f>
        <v>1</v>
      </c>
      <c r="J233" s="8" t="str">
        <f>EnemyInfoCasual!J233</f>
        <v>9001: Secret Lab</v>
      </c>
      <c r="K233" s="5"/>
      <c r="L233" s="11">
        <f>EnemyInfoCasual!L233</f>
        <v>0.43999999999999995</v>
      </c>
    </row>
    <row r="234" spans="1:12">
      <c r="A234" s="3">
        <f>EnemyInfoCasual!A234</f>
        <v>233</v>
      </c>
      <c r="B234" s="4" t="str">
        <f>EnemyInfoCasual!B234</f>
        <v>???</v>
      </c>
      <c r="C234" s="10">
        <f>EnemyInfoCasual!C234</f>
        <v>1</v>
      </c>
      <c r="D234" s="37">
        <f>EnemyInfoCasual!D234</f>
        <v>3</v>
      </c>
      <c r="E234">
        <f>FLOOR(EnemyInfoCasual!E234*1.25,1)</f>
        <v>62500</v>
      </c>
      <c r="F234">
        <f>FLOOR(EnemyInfoCasual!F234*1.25,1)</f>
        <v>12500</v>
      </c>
      <c r="G234">
        <f>FLOOR(EnemyInfoCasual!G234*1.5,1)</f>
        <v>22500</v>
      </c>
      <c r="H234" s="7">
        <f>EnemyInfoCasual!H234</f>
        <v>1</v>
      </c>
      <c r="I234" s="6">
        <f>EnemyInfoCasual!I234</f>
        <v>1</v>
      </c>
      <c r="J234" s="8" t="str">
        <f>EnemyInfoCasual!J234</f>
        <v>9001: Secret Lab</v>
      </c>
      <c r="K234" s="5"/>
      <c r="L234" s="11">
        <f>EnemyInfoCasual!L234</f>
        <v>0.43999999999999995</v>
      </c>
    </row>
    <row r="235" spans="1:12">
      <c r="A235" s="3">
        <f>EnemyInfoCasual!A235</f>
        <v>234</v>
      </c>
      <c r="B235" s="4" t="str">
        <f>EnemyInfoCasual!B235</f>
        <v>???</v>
      </c>
      <c r="C235" s="10">
        <f>EnemyInfoCasual!C235</f>
        <v>1</v>
      </c>
      <c r="D235" s="37">
        <f>EnemyInfoCasual!D235</f>
        <v>3</v>
      </c>
      <c r="E235">
        <f>FLOOR(EnemyInfoCasual!E235*1.25,1)</f>
        <v>56250</v>
      </c>
      <c r="F235">
        <f>FLOOR(EnemyInfoCasual!F235*1.25,1)</f>
        <v>12500</v>
      </c>
      <c r="G235">
        <f>FLOOR(EnemyInfoCasual!G235*1.5,1)</f>
        <v>22500</v>
      </c>
      <c r="H235" s="7">
        <f>EnemyInfoCasual!H235</f>
        <v>1</v>
      </c>
      <c r="I235" s="6">
        <f>EnemyInfoCasual!I235</f>
        <v>1</v>
      </c>
      <c r="J235" s="8" t="str">
        <f>EnemyInfoCasual!J235</f>
        <v>9001: Secret Lab</v>
      </c>
      <c r="K235" s="5"/>
      <c r="L235" s="11">
        <f>EnemyInfoCasual!L235</f>
        <v>0.43999999999999995</v>
      </c>
    </row>
    <row r="236" spans="1:12">
      <c r="A236" s="3">
        <f>EnemyInfoCasual!A236</f>
        <v>235</v>
      </c>
      <c r="B236" s="4" t="str">
        <f>EnemyInfoCasual!B236</f>
        <v>???</v>
      </c>
      <c r="C236" s="10">
        <f>EnemyInfoCasual!C236</f>
        <v>1</v>
      </c>
      <c r="D236" s="37">
        <f>EnemyInfoCasual!D236</f>
        <v>3</v>
      </c>
      <c r="E236">
        <f>FLOOR(EnemyInfoCasual!E236*1.25,1)</f>
        <v>59375</v>
      </c>
      <c r="F236">
        <f>FLOOR(EnemyInfoCasual!F236*1.25,1)</f>
        <v>12500</v>
      </c>
      <c r="G236">
        <f>FLOOR(EnemyInfoCasual!G236*1.5,1)</f>
        <v>22500</v>
      </c>
      <c r="H236" s="7">
        <f>EnemyInfoCasual!H236</f>
        <v>1</v>
      </c>
      <c r="I236" s="6">
        <f>EnemyInfoCasual!I236</f>
        <v>1</v>
      </c>
      <c r="J236" s="8" t="str">
        <f>EnemyInfoCasual!J236</f>
        <v>9001: Secret Lab</v>
      </c>
      <c r="K236" s="5"/>
      <c r="L236" s="11">
        <f>EnemyInfoCasual!L236</f>
        <v>0.43999999999999995</v>
      </c>
    </row>
    <row r="237" spans="1:12">
      <c r="A237" s="3">
        <f>EnemyInfoCasual!A237</f>
        <v>236</v>
      </c>
      <c r="B237" s="4" t="str">
        <f>EnemyInfoCasual!B237</f>
        <v>???</v>
      </c>
      <c r="C237" s="10">
        <f>EnemyInfoCasual!C237</f>
        <v>1</v>
      </c>
      <c r="D237" s="37">
        <f>EnemyInfoCasual!D237</f>
        <v>3</v>
      </c>
      <c r="E237">
        <f>FLOOR(EnemyInfoCasual!E237*1.25,1)</f>
        <v>62500</v>
      </c>
      <c r="F237">
        <f>FLOOR(EnemyInfoCasual!F237*1.25,1)</f>
        <v>12500</v>
      </c>
      <c r="G237">
        <f>FLOOR(EnemyInfoCasual!G237*1.5,1)</f>
        <v>22500</v>
      </c>
      <c r="H237" s="7">
        <f>EnemyInfoCasual!H237</f>
        <v>1</v>
      </c>
      <c r="I237" s="6">
        <f>EnemyInfoCasual!I237</f>
        <v>1</v>
      </c>
      <c r="J237" s="8" t="str">
        <f>EnemyInfoCasual!J237</f>
        <v>9001: Secret Lab</v>
      </c>
      <c r="K237" s="5"/>
      <c r="L237" s="11">
        <f>EnemyInfoCasual!L237</f>
        <v>0.43999999999999995</v>
      </c>
    </row>
    <row r="238" spans="1:12">
      <c r="A238" s="3">
        <f>EnemyInfoCasual!A238</f>
        <v>237</v>
      </c>
      <c r="B238" s="4" t="str">
        <f>EnemyInfoCasual!B238</f>
        <v>???</v>
      </c>
      <c r="C238" s="10">
        <f>EnemyInfoCasual!C238</f>
        <v>1</v>
      </c>
      <c r="D238" s="37">
        <f>EnemyInfoCasual!D238</f>
        <v>3</v>
      </c>
      <c r="E238">
        <f>FLOOR(EnemyInfoCasual!E238*1.25,1)</f>
        <v>56250</v>
      </c>
      <c r="F238">
        <f>FLOOR(EnemyInfoCasual!F238*1.25,1)</f>
        <v>12500</v>
      </c>
      <c r="G238">
        <f>FLOOR(EnemyInfoCasual!G238*1.5,1)</f>
        <v>22500</v>
      </c>
      <c r="H238" s="7">
        <f>EnemyInfoCasual!H238</f>
        <v>1</v>
      </c>
      <c r="I238" s="6">
        <f>EnemyInfoCasual!I238</f>
        <v>1</v>
      </c>
      <c r="J238" s="8" t="str">
        <f>EnemyInfoCasual!J238</f>
        <v>9001: Secret Lab</v>
      </c>
      <c r="K238" s="5"/>
      <c r="L238" s="11">
        <f>EnemyInfoCasual!L238</f>
        <v>0.43999999999999995</v>
      </c>
    </row>
    <row r="239" spans="1:12">
      <c r="A239" s="3">
        <f>EnemyInfoCasual!A239</f>
        <v>238</v>
      </c>
      <c r="B239" s="4" t="str">
        <f>EnemyInfoCasual!B239</f>
        <v>???</v>
      </c>
      <c r="C239" s="10">
        <f>EnemyInfoCasual!C239</f>
        <v>1</v>
      </c>
      <c r="D239" s="37">
        <f>EnemyInfoCasual!D239</f>
        <v>3</v>
      </c>
      <c r="E239">
        <f>FLOOR(EnemyInfoCasual!E239*1.25,1)</f>
        <v>59375</v>
      </c>
      <c r="F239">
        <f>FLOOR(EnemyInfoCasual!F239*1.25,1)</f>
        <v>12500</v>
      </c>
      <c r="G239">
        <f>FLOOR(EnemyInfoCasual!G239*1.5,1)</f>
        <v>22500</v>
      </c>
      <c r="H239" s="7">
        <f>EnemyInfoCasual!H239</f>
        <v>1</v>
      </c>
      <c r="I239" s="6">
        <f>EnemyInfoCasual!I239</f>
        <v>1</v>
      </c>
      <c r="J239" s="8" t="str">
        <f>EnemyInfoCasual!J239</f>
        <v>9001: Secret Lab</v>
      </c>
      <c r="K239" s="5"/>
      <c r="L239" s="11">
        <f>EnemyInfoCasual!L239</f>
        <v>0.43999999999999995</v>
      </c>
    </row>
    <row r="240" spans="1:12">
      <c r="A240" s="3">
        <f>EnemyInfoCasual!A240</f>
        <v>239</v>
      </c>
      <c r="B240" s="4" t="str">
        <f>EnemyInfoCasual!B240</f>
        <v>???</v>
      </c>
      <c r="C240" s="10">
        <f>EnemyInfoCasual!C240</f>
        <v>1</v>
      </c>
      <c r="D240" s="37">
        <f>EnemyInfoCasual!D240</f>
        <v>3</v>
      </c>
      <c r="E240">
        <f>FLOOR(EnemyInfoCasual!E240*1.25,1)</f>
        <v>62500</v>
      </c>
      <c r="F240">
        <f>FLOOR(EnemyInfoCasual!F240*1.25,1)</f>
        <v>12500</v>
      </c>
      <c r="G240">
        <f>FLOOR(EnemyInfoCasual!G240*1.5,1)</f>
        <v>22500</v>
      </c>
      <c r="H240" s="7">
        <f>EnemyInfoCasual!H240</f>
        <v>1</v>
      </c>
      <c r="I240" s="6">
        <f>EnemyInfoCasual!I240</f>
        <v>1</v>
      </c>
      <c r="J240" s="8" t="str">
        <f>EnemyInfoCasual!J240</f>
        <v>9001: Secret Lab</v>
      </c>
      <c r="K240" s="5"/>
      <c r="L240" s="11">
        <f>EnemyInfoCasual!L240</f>
        <v>0.43999999999999995</v>
      </c>
    </row>
    <row r="241" spans="1:12">
      <c r="A241" s="3">
        <f>EnemyInfoCasual!A241</f>
        <v>240</v>
      </c>
      <c r="B241" s="4" t="str">
        <f>EnemyInfoCasual!B241</f>
        <v>Treasure Hunter</v>
      </c>
      <c r="C241" s="10">
        <f>EnemyInfoCasual!C241</f>
        <v>1</v>
      </c>
      <c r="D241" s="37">
        <f>EnemyInfoCasual!D241</f>
        <v>6</v>
      </c>
      <c r="E241">
        <f>FLOOR(EnemyInfoCasual!E241*1.25,1)</f>
        <v>606</v>
      </c>
      <c r="F241">
        <f>FLOOR(EnemyInfoCasual!F241*1.25,1)</f>
        <v>175</v>
      </c>
      <c r="G241">
        <f>FLOOR(EnemyInfoCasual!G241*1.5,1)</f>
        <v>2400</v>
      </c>
      <c r="H241" s="7">
        <f>EnemyInfoCasual!H241</f>
        <v>0</v>
      </c>
      <c r="I241" s="6">
        <f>EnemyInfoCasual!I241</f>
        <v>0</v>
      </c>
      <c r="J241" s="8" t="str">
        <f>EnemyInfoCasual!J241</f>
        <v>Pirate Ship Interior</v>
      </c>
      <c r="K241" s="5"/>
      <c r="L241" s="11">
        <f>EnemyInfoCasual!L241</f>
        <v>1.1000000000000001</v>
      </c>
    </row>
    <row r="242" spans="1:12">
      <c r="A242" s="3">
        <f>EnemyInfoCasual!A242</f>
        <v>241</v>
      </c>
      <c r="B242" s="4" t="str">
        <f>EnemyInfoCasual!B242</f>
        <v>Duplicated Ninja</v>
      </c>
      <c r="C242" s="10">
        <f>EnemyInfoCasual!C242</f>
        <v>1</v>
      </c>
      <c r="D242" s="37">
        <f>EnemyInfoCasual!D242</f>
        <v>6</v>
      </c>
      <c r="E242">
        <f>FLOOR(EnemyInfoCasual!E242*1.25,1)</f>
        <v>625</v>
      </c>
      <c r="F242">
        <f>FLOOR(EnemyInfoCasual!F242*1.25,1)</f>
        <v>187</v>
      </c>
      <c r="G242">
        <f>FLOOR(EnemyInfoCasual!G242*1.5,1)</f>
        <v>2550</v>
      </c>
      <c r="H242" s="7">
        <f>EnemyInfoCasual!H242</f>
        <v>0</v>
      </c>
      <c r="I242" s="6">
        <f>EnemyInfoCasual!I242</f>
        <v>0</v>
      </c>
      <c r="J242" s="8" t="str">
        <f>EnemyInfoCasual!J242</f>
        <v>Pirate Ship Interior</v>
      </c>
      <c r="K242" s="5"/>
      <c r="L242" s="11">
        <f>EnemyInfoCasual!L242</f>
        <v>1.1000000000000001</v>
      </c>
    </row>
    <row r="243" spans="1:12">
      <c r="A243" s="3">
        <f>EnemyInfoCasual!A243</f>
        <v>242</v>
      </c>
      <c r="B243" s="4" t="str">
        <f>EnemyInfoCasual!B243</f>
        <v>Treasure Chest</v>
      </c>
      <c r="C243" s="10">
        <f>EnemyInfoCasual!C243</f>
        <v>1</v>
      </c>
      <c r="D243" s="37">
        <f>EnemyInfoCasual!D243</f>
        <v>5</v>
      </c>
      <c r="E243">
        <f>FLOOR(EnemyInfoCasual!E243*1.25,1)</f>
        <v>10000</v>
      </c>
      <c r="F243">
        <f>FLOOR(EnemyInfoCasual!F243*1.25,1)</f>
        <v>10000</v>
      </c>
      <c r="G243">
        <f>FLOOR(EnemyInfoCasual!G243*1.5,1)</f>
        <v>12000</v>
      </c>
      <c r="H243" s="7">
        <f>EnemyInfoCasual!H243</f>
        <v>0</v>
      </c>
      <c r="I243" s="6">
        <f>EnemyInfoCasual!I243</f>
        <v>0</v>
      </c>
      <c r="J243" s="8" t="str">
        <f>EnemyInfoCasual!J243</f>
        <v>Pirate Ship Interior</v>
      </c>
      <c r="K243" s="5"/>
      <c r="L243" s="11">
        <f>EnemyInfoCasual!L243</f>
        <v>0.79999999999999982</v>
      </c>
    </row>
    <row r="244" spans="1:12">
      <c r="A244" s="3">
        <f>EnemyInfoCasual!A244</f>
        <v>243</v>
      </c>
      <c r="B244" s="4" t="str">
        <f>EnemyInfoCasual!B244</f>
        <v>Another Chest</v>
      </c>
      <c r="C244" s="10">
        <f>EnemyInfoCasual!C244</f>
        <v>1</v>
      </c>
      <c r="D244" s="37">
        <f>EnemyInfoCasual!D244</f>
        <v>5</v>
      </c>
      <c r="E244">
        <f>FLOOR(EnemyInfoCasual!E244*1.25,1)</f>
        <v>10000</v>
      </c>
      <c r="F244">
        <f>FLOOR(EnemyInfoCasual!F244*1.25,1)</f>
        <v>5000</v>
      </c>
      <c r="G244">
        <f>FLOOR(EnemyInfoCasual!G244*1.5,1)</f>
        <v>6000</v>
      </c>
      <c r="H244" s="7">
        <f>EnemyInfoCasual!H244</f>
        <v>0</v>
      </c>
      <c r="I244" s="6">
        <f>EnemyInfoCasual!I244</f>
        <v>0</v>
      </c>
      <c r="J244" s="8" t="str">
        <f>EnemyInfoCasual!J244</f>
        <v>Pirate Ship Interior</v>
      </c>
      <c r="K244" s="5"/>
      <c r="L244" s="11">
        <f>EnemyInfoCasual!L244</f>
        <v>0.79999999999999982</v>
      </c>
    </row>
    <row r="245" spans="1:12">
      <c r="A245" s="3">
        <f>EnemyInfoCasual!A245</f>
        <v>244</v>
      </c>
      <c r="B245" s="4" t="str">
        <f>EnemyInfoCasual!B245</f>
        <v>Blue Ghost</v>
      </c>
      <c r="C245" s="10">
        <f>EnemyInfoCasual!C245</f>
        <v>1</v>
      </c>
      <c r="D245" s="37">
        <f>EnemyInfoCasual!D245</f>
        <v>5</v>
      </c>
      <c r="E245">
        <f>FLOOR(EnemyInfoCasual!E245*1.25,1)</f>
        <v>13375</v>
      </c>
      <c r="F245">
        <f>FLOOR(EnemyInfoCasual!F245*1.25,1)</f>
        <v>6250</v>
      </c>
      <c r="G245">
        <f>FLOOR(EnemyInfoCasual!G245*1.5,1)</f>
        <v>11400</v>
      </c>
      <c r="H245" s="7">
        <f>EnemyInfoCasual!H245</f>
        <v>0</v>
      </c>
      <c r="I245" s="6">
        <f>EnemyInfoCasual!I245</f>
        <v>1</v>
      </c>
      <c r="J245" s="8" t="str">
        <f>EnemyInfoCasual!J245</f>
        <v>Pirate Ship Interior</v>
      </c>
      <c r="K245" s="5"/>
      <c r="L245" s="11">
        <f>EnemyInfoCasual!L245</f>
        <v>0.79999999999999982</v>
      </c>
    </row>
    <row r="246" spans="1:12">
      <c r="A246" s="3">
        <f>EnemyInfoCasual!A246</f>
        <v>245</v>
      </c>
      <c r="B246" s="4" t="str">
        <f>EnemyInfoCasual!B246</f>
        <v>Green Ghost</v>
      </c>
      <c r="C246" s="10">
        <f>EnemyInfoCasual!C246</f>
        <v>1</v>
      </c>
      <c r="D246" s="37">
        <f>EnemyInfoCasual!D246</f>
        <v>5</v>
      </c>
      <c r="E246">
        <f>FLOOR(EnemyInfoCasual!E246*1.25,1)</f>
        <v>13625</v>
      </c>
      <c r="F246">
        <f>FLOOR(EnemyInfoCasual!F246*1.25,1)</f>
        <v>7500</v>
      </c>
      <c r="G246">
        <f>FLOOR(EnemyInfoCasual!G246*1.5,1)</f>
        <v>12000</v>
      </c>
      <c r="H246" s="7">
        <f>EnemyInfoCasual!H246</f>
        <v>0</v>
      </c>
      <c r="I246" s="6">
        <f>EnemyInfoCasual!I246</f>
        <v>1</v>
      </c>
      <c r="J246" s="8" t="str">
        <f>EnemyInfoCasual!J246</f>
        <v>Pirate Ship Interior</v>
      </c>
      <c r="K246" s="5"/>
      <c r="L246" s="11">
        <f>EnemyInfoCasual!L246</f>
        <v>0.79999999999999982</v>
      </c>
    </row>
    <row r="247" spans="1:12">
      <c r="A247" s="3">
        <f>EnemyInfoCasual!A247</f>
        <v>246</v>
      </c>
      <c r="B247" s="4" t="str">
        <f>EnemyInfoCasual!B247</f>
        <v>Red Ghost</v>
      </c>
      <c r="C247" s="10">
        <f>EnemyInfoCasual!C247</f>
        <v>1</v>
      </c>
      <c r="D247" s="37">
        <f>EnemyInfoCasual!D247</f>
        <v>5</v>
      </c>
      <c r="E247">
        <f>FLOOR(EnemyInfoCasual!E247*1.25,1)</f>
        <v>13875</v>
      </c>
      <c r="F247">
        <f>FLOOR(EnemyInfoCasual!F247*1.25,1)</f>
        <v>8750</v>
      </c>
      <c r="G247">
        <f>FLOOR(EnemyInfoCasual!G247*1.5,1)</f>
        <v>12000</v>
      </c>
      <c r="H247" s="7">
        <f>EnemyInfoCasual!H247</f>
        <v>0</v>
      </c>
      <c r="I247" s="6">
        <f>EnemyInfoCasual!I247</f>
        <v>1</v>
      </c>
      <c r="J247" s="8" t="str">
        <f>EnemyInfoCasual!J247</f>
        <v>Pirate Ship Interior</v>
      </c>
      <c r="K247" s="5"/>
      <c r="L247" s="11">
        <f>EnemyInfoCasual!L247</f>
        <v>0.79999999999999982</v>
      </c>
    </row>
    <row r="248" spans="1:12">
      <c r="A248" s="3">
        <f>EnemyInfoCasual!A248</f>
        <v>247</v>
      </c>
      <c r="B248" s="4" t="str">
        <f>EnemyInfoCasual!B248</f>
        <v>Super Ghost</v>
      </c>
      <c r="C248" s="10">
        <f>EnemyInfoCasual!C248</f>
        <v>1</v>
      </c>
      <c r="D248" s="37">
        <f>EnemyInfoCasual!D248</f>
        <v>5</v>
      </c>
      <c r="E248">
        <f>FLOOR(EnemyInfoCasual!E248*1.25,1)</f>
        <v>25000</v>
      </c>
      <c r="F248">
        <f>FLOOR(EnemyInfoCasual!F248*1.25,1)</f>
        <v>10000</v>
      </c>
      <c r="G248">
        <f>FLOOR(EnemyInfoCasual!G248*1.5,1)</f>
        <v>13800</v>
      </c>
      <c r="H248" s="7">
        <f>EnemyInfoCasual!H248</f>
        <v>1</v>
      </c>
      <c r="I248" s="6">
        <f>EnemyInfoCasual!I248</f>
        <v>1</v>
      </c>
      <c r="J248" s="8" t="str">
        <f>EnemyInfoCasual!J248</f>
        <v>Pirate Ship Interior</v>
      </c>
      <c r="K248" s="5"/>
      <c r="L248" s="11">
        <f>EnemyInfoCasual!L248</f>
        <v>0.79999999999999982</v>
      </c>
    </row>
    <row r="249" spans="1:12">
      <c r="A249" s="3">
        <f>EnemyInfoCasual!A249</f>
        <v>248</v>
      </c>
      <c r="B249" s="4" t="str">
        <f>EnemyInfoCasual!B249</f>
        <v>Pirate Gem</v>
      </c>
      <c r="C249" s="10">
        <f>EnemyInfoCasual!C249</f>
        <v>1</v>
      </c>
      <c r="D249" s="37">
        <f>EnemyInfoCasual!D249</f>
        <v>5</v>
      </c>
      <c r="E249">
        <f>FLOOR(EnemyInfoCasual!E249*1.25,1)</f>
        <v>62500</v>
      </c>
      <c r="F249">
        <f>FLOOR(EnemyInfoCasual!F249*1.25,1)</f>
        <v>50000</v>
      </c>
      <c r="G249">
        <f>FLOOR(EnemyInfoCasual!G249*1.5,1)</f>
        <v>45000</v>
      </c>
      <c r="H249" s="7">
        <f>EnemyInfoCasual!H249</f>
        <v>1</v>
      </c>
      <c r="I249" s="6">
        <f>EnemyInfoCasual!I249</f>
        <v>1</v>
      </c>
      <c r="J249" s="8" t="str">
        <f>EnemyInfoCasual!J249</f>
        <v>Pirate Ship Interior</v>
      </c>
      <c r="K249" s="5"/>
      <c r="L249" s="11">
        <f>EnemyInfoCasual!L249</f>
        <v>0.79999999999999982</v>
      </c>
    </row>
    <row r="250" spans="1:12">
      <c r="A250" s="3">
        <f>EnemyInfoCasual!A250</f>
        <v>249</v>
      </c>
      <c r="B250" s="4" t="str">
        <f>EnemyInfoCasual!B250</f>
        <v>Fire Snail</v>
      </c>
      <c r="C250" s="10">
        <f>EnemyInfoCasual!C250</f>
        <v>1</v>
      </c>
      <c r="D250" s="37">
        <f>EnemyInfoCasual!D250</f>
        <v>5</v>
      </c>
      <c r="E250">
        <f>FLOOR(EnemyInfoCasual!E250*1.25,1)</f>
        <v>5087</v>
      </c>
      <c r="F250">
        <f>FLOOR(EnemyInfoCasual!F250*1.25,1)</f>
        <v>1500</v>
      </c>
      <c r="G250">
        <f>FLOOR(EnemyInfoCasual!G250*1.5,1)</f>
        <v>1500</v>
      </c>
      <c r="H250" s="7">
        <f>EnemyInfoCasual!H250</f>
        <v>1</v>
      </c>
      <c r="I250" s="6">
        <f>EnemyInfoCasual!I250</f>
        <v>0</v>
      </c>
      <c r="J250" s="8" t="str">
        <f>EnemyInfoCasual!J250</f>
        <v>Volcano Peak</v>
      </c>
      <c r="K250" s="5"/>
      <c r="L250" s="11">
        <f>EnemyInfoCasual!L250</f>
        <v>0.79999999999999982</v>
      </c>
    </row>
    <row r="251" spans="1:12">
      <c r="A251" s="3">
        <f>EnemyInfoCasual!A251</f>
        <v>250</v>
      </c>
      <c r="B251" s="4" t="str">
        <f>EnemyInfoCasual!B251</f>
        <v>Lava Blob</v>
      </c>
      <c r="C251" s="10">
        <f>EnemyInfoCasual!C251</f>
        <v>1</v>
      </c>
      <c r="D251" s="37">
        <f>EnemyInfoCasual!D251</f>
        <v>5</v>
      </c>
      <c r="E251">
        <f>FLOOR(EnemyInfoCasual!E251*1.25,1)</f>
        <v>5125</v>
      </c>
      <c r="F251">
        <f>FLOOR(EnemyInfoCasual!F251*1.25,1)</f>
        <v>1500</v>
      </c>
      <c r="G251">
        <f>FLOOR(EnemyInfoCasual!G251*1.5,1)</f>
        <v>1650</v>
      </c>
      <c r="H251" s="7">
        <f>EnemyInfoCasual!H251</f>
        <v>1</v>
      </c>
      <c r="I251" s="6">
        <f>EnemyInfoCasual!I251</f>
        <v>0</v>
      </c>
      <c r="J251" s="8" t="str">
        <f>EnemyInfoCasual!J251</f>
        <v>Volcano Peak</v>
      </c>
      <c r="K251" s="5"/>
      <c r="L251" s="11">
        <f>EnemyInfoCasual!L251</f>
        <v>0.79999999999999982</v>
      </c>
    </row>
    <row r="252" spans="1:12">
      <c r="A252" s="3">
        <f>EnemyInfoCasual!A252</f>
        <v>251</v>
      </c>
      <c r="B252" s="4" t="str">
        <f>EnemyInfoCasual!B252</f>
        <v>Lava Jelly</v>
      </c>
      <c r="C252" s="10">
        <f>EnemyInfoCasual!C252</f>
        <v>1</v>
      </c>
      <c r="D252" s="37">
        <f>EnemyInfoCasual!D252</f>
        <v>5</v>
      </c>
      <c r="E252">
        <f>FLOOR(EnemyInfoCasual!E252*1.25,1)</f>
        <v>5150</v>
      </c>
      <c r="F252">
        <f>FLOOR(EnemyInfoCasual!F252*1.25,1)</f>
        <v>1512</v>
      </c>
      <c r="G252">
        <f>FLOOR(EnemyInfoCasual!G252*1.5,1)</f>
        <v>1650</v>
      </c>
      <c r="H252" s="7">
        <f>EnemyInfoCasual!H252</f>
        <v>1</v>
      </c>
      <c r="I252" s="6">
        <f>EnemyInfoCasual!I252</f>
        <v>0</v>
      </c>
      <c r="J252" s="8" t="str">
        <f>EnemyInfoCasual!J252</f>
        <v>Volcano Peak</v>
      </c>
      <c r="K252" s="5"/>
      <c r="L252" s="11">
        <f>EnemyInfoCasual!L252</f>
        <v>0.79999999999999982</v>
      </c>
    </row>
    <row r="253" spans="1:12">
      <c r="A253" s="3">
        <f>EnemyInfoCasual!A253</f>
        <v>252</v>
      </c>
      <c r="B253" s="4" t="str">
        <f>EnemyInfoCasual!B253</f>
        <v>Lava Slime</v>
      </c>
      <c r="C253" s="10">
        <f>EnemyInfoCasual!C253</f>
        <v>1</v>
      </c>
      <c r="D253" s="37">
        <f>EnemyInfoCasual!D253</f>
        <v>5</v>
      </c>
      <c r="E253">
        <f>FLOOR(EnemyInfoCasual!E253*1.25,1)</f>
        <v>5175</v>
      </c>
      <c r="F253">
        <f>FLOOR(EnemyInfoCasual!F253*1.25,1)</f>
        <v>1525</v>
      </c>
      <c r="G253">
        <f>FLOOR(EnemyInfoCasual!G253*1.5,1)</f>
        <v>1650</v>
      </c>
      <c r="H253" s="7">
        <f>EnemyInfoCasual!H253</f>
        <v>1</v>
      </c>
      <c r="I253" s="6">
        <f>EnemyInfoCasual!I253</f>
        <v>0</v>
      </c>
      <c r="J253" s="8" t="str">
        <f>EnemyInfoCasual!J253</f>
        <v>Volcano Peak</v>
      </c>
      <c r="K253" s="5"/>
      <c r="L253" s="11">
        <f>EnemyInfoCasual!L253</f>
        <v>0.79999999999999982</v>
      </c>
    </row>
    <row r="254" spans="1:12">
      <c r="A254" s="3">
        <f>EnemyInfoCasual!A254</f>
        <v>253</v>
      </c>
      <c r="B254" s="4" t="str">
        <f>EnemyInfoCasual!B254</f>
        <v>Red Mushroom</v>
      </c>
      <c r="C254" s="10">
        <f>EnemyInfoCasual!C254</f>
        <v>1</v>
      </c>
      <c r="D254" s="37">
        <f>EnemyInfoCasual!D254</f>
        <v>5</v>
      </c>
      <c r="E254">
        <f>FLOOR(EnemyInfoCasual!E254*1.25,1)</f>
        <v>5212</v>
      </c>
      <c r="F254">
        <f>FLOOR(EnemyInfoCasual!F254*1.25,1)</f>
        <v>1537</v>
      </c>
      <c r="G254">
        <f>FLOOR(EnemyInfoCasual!G254*1.5,1)</f>
        <v>1650</v>
      </c>
      <c r="H254" s="7">
        <f>EnemyInfoCasual!H254</f>
        <v>1</v>
      </c>
      <c r="I254" s="6">
        <f>EnemyInfoCasual!I254</f>
        <v>0</v>
      </c>
      <c r="J254" s="8" t="str">
        <f>EnemyInfoCasual!J254</f>
        <v>Volcano Peak</v>
      </c>
      <c r="K254" s="5"/>
      <c r="L254" s="11">
        <f>EnemyInfoCasual!L254</f>
        <v>0.79999999999999982</v>
      </c>
    </row>
    <row r="255" spans="1:12">
      <c r="A255" s="3">
        <f>EnemyInfoCasual!A255</f>
        <v>254</v>
      </c>
      <c r="B255" s="4" t="str">
        <f>EnemyInfoCasual!B255</f>
        <v>Fire Snake</v>
      </c>
      <c r="C255" s="10">
        <f>EnemyInfoCasual!C255</f>
        <v>1</v>
      </c>
      <c r="D255" s="37">
        <f>EnemyInfoCasual!D255</f>
        <v>5</v>
      </c>
      <c r="E255">
        <f>FLOOR(EnemyInfoCasual!E255*1.25,1)</f>
        <v>5237</v>
      </c>
      <c r="F255">
        <f>FLOOR(EnemyInfoCasual!F255*1.25,1)</f>
        <v>1537</v>
      </c>
      <c r="G255">
        <f>FLOOR(EnemyInfoCasual!G255*1.5,1)</f>
        <v>1650</v>
      </c>
      <c r="H255" s="7">
        <f>EnemyInfoCasual!H255</f>
        <v>1</v>
      </c>
      <c r="I255" s="6">
        <f>EnemyInfoCasual!I255</f>
        <v>0</v>
      </c>
      <c r="J255" s="8" t="str">
        <f>EnemyInfoCasual!J255</f>
        <v>Volcano Peak</v>
      </c>
      <c r="K255" s="5"/>
      <c r="L255" s="11">
        <f>EnemyInfoCasual!L255</f>
        <v>0.79999999999999982</v>
      </c>
    </row>
    <row r="256" spans="1:12">
      <c r="A256" s="3">
        <f>EnemyInfoCasual!A256</f>
        <v>255</v>
      </c>
      <c r="B256" s="4" t="str">
        <f>EnemyInfoCasual!B256</f>
        <v>Fire Turtle</v>
      </c>
      <c r="C256" s="10">
        <f>EnemyInfoCasual!C256</f>
        <v>1</v>
      </c>
      <c r="D256" s="37">
        <f>EnemyInfoCasual!D256</f>
        <v>5</v>
      </c>
      <c r="E256">
        <f>FLOOR(EnemyInfoCasual!E256*1.25,1)</f>
        <v>5275</v>
      </c>
      <c r="F256">
        <f>FLOOR(EnemyInfoCasual!F256*1.25,1)</f>
        <v>1550</v>
      </c>
      <c r="G256">
        <f>FLOOR(EnemyInfoCasual!G256*1.5,1)</f>
        <v>1650</v>
      </c>
      <c r="H256" s="7">
        <f>EnemyInfoCasual!H256</f>
        <v>1</v>
      </c>
      <c r="I256" s="6">
        <f>EnemyInfoCasual!I256</f>
        <v>0</v>
      </c>
      <c r="J256" s="8" t="str">
        <f>EnemyInfoCasual!J256</f>
        <v>Volcano Peak</v>
      </c>
      <c r="K256" s="5"/>
      <c r="L256" s="11">
        <f>EnemyInfoCasual!L256</f>
        <v>0.79999999999999982</v>
      </c>
    </row>
    <row r="257" spans="1:12">
      <c r="A257" s="3">
        <f>EnemyInfoCasual!A257</f>
        <v>256</v>
      </c>
      <c r="B257" s="4" t="str">
        <f>EnemyInfoCasual!B257</f>
        <v>Flame Lizard</v>
      </c>
      <c r="C257" s="10">
        <f>EnemyInfoCasual!C257</f>
        <v>1</v>
      </c>
      <c r="D257" s="37">
        <f>EnemyInfoCasual!D257</f>
        <v>5</v>
      </c>
      <c r="E257">
        <f>FLOOR(EnemyInfoCasual!E257*1.25,1)</f>
        <v>5300</v>
      </c>
      <c r="F257">
        <f>FLOOR(EnemyInfoCasual!F257*1.25,1)</f>
        <v>1562</v>
      </c>
      <c r="G257">
        <f>FLOOR(EnemyInfoCasual!G257*1.5,1)</f>
        <v>1650</v>
      </c>
      <c r="H257" s="7">
        <f>EnemyInfoCasual!H257</f>
        <v>1</v>
      </c>
      <c r="I257" s="6">
        <f>EnemyInfoCasual!I257</f>
        <v>0</v>
      </c>
      <c r="J257" s="8" t="str">
        <f>EnemyInfoCasual!J257</f>
        <v>Volcano Peak</v>
      </c>
      <c r="K257" s="5"/>
      <c r="L257" s="11">
        <f>EnemyInfoCasual!L257</f>
        <v>0.79999999999999982</v>
      </c>
    </row>
    <row r="258" spans="1:12">
      <c r="A258" s="3">
        <f>EnemyInfoCasual!A258</f>
        <v>257</v>
      </c>
      <c r="B258" s="4" t="str">
        <f>EnemyInfoCasual!B258</f>
        <v>Fire Eye</v>
      </c>
      <c r="C258" s="10">
        <f>EnemyInfoCasual!C258</f>
        <v>1</v>
      </c>
      <c r="D258" s="37">
        <f>EnemyInfoCasual!D258</f>
        <v>5</v>
      </c>
      <c r="E258">
        <f>FLOOR(EnemyInfoCasual!E258*1.25,1)</f>
        <v>5325</v>
      </c>
      <c r="F258">
        <f>FLOOR(EnemyInfoCasual!F258*1.25,1)</f>
        <v>1575</v>
      </c>
      <c r="G258">
        <f>FLOOR(EnemyInfoCasual!G258*1.5,1)</f>
        <v>1650</v>
      </c>
      <c r="H258" s="7">
        <f>EnemyInfoCasual!H258</f>
        <v>1</v>
      </c>
      <c r="I258" s="6">
        <f>EnemyInfoCasual!I258</f>
        <v>0</v>
      </c>
      <c r="J258" s="8" t="str">
        <f>EnemyInfoCasual!J258</f>
        <v>Volcano Peak</v>
      </c>
      <c r="K258" s="5"/>
      <c r="L258" s="11">
        <f>EnemyInfoCasual!L258</f>
        <v>0.79999999999999982</v>
      </c>
    </row>
    <row r="259" spans="1:12">
      <c r="A259" s="3">
        <f>EnemyInfoCasual!A259</f>
        <v>258</v>
      </c>
      <c r="B259" s="4" t="str">
        <f>EnemyInfoCasual!B259</f>
        <v>Floating Fire</v>
      </c>
      <c r="C259" s="10">
        <f>EnemyInfoCasual!C259</f>
        <v>1</v>
      </c>
      <c r="D259" s="37">
        <f>EnemyInfoCasual!D259</f>
        <v>5</v>
      </c>
      <c r="E259">
        <f>FLOOR(EnemyInfoCasual!E259*1.25,1)</f>
        <v>3212</v>
      </c>
      <c r="F259">
        <f>FLOOR(EnemyInfoCasual!F259*1.25,1)</f>
        <v>950</v>
      </c>
      <c r="G259">
        <f>FLOOR(EnemyInfoCasual!G259*1.5,1)</f>
        <v>1650</v>
      </c>
      <c r="H259" s="7">
        <f>EnemyInfoCasual!H259</f>
        <v>0</v>
      </c>
      <c r="I259" s="6">
        <f>EnemyInfoCasual!I259</f>
        <v>0</v>
      </c>
      <c r="J259" s="8" t="str">
        <f>EnemyInfoCasual!J259</f>
        <v>Volcano Peak</v>
      </c>
      <c r="K259" s="5"/>
      <c r="L259" s="11">
        <f>EnemyInfoCasual!L259</f>
        <v>0.79999999999999982</v>
      </c>
    </row>
    <row r="260" spans="1:12">
      <c r="A260" s="3">
        <f>EnemyInfoCasual!A260</f>
        <v>259</v>
      </c>
      <c r="B260" s="4" t="str">
        <f>EnemyInfoCasual!B260</f>
        <v>Fire Stone</v>
      </c>
      <c r="C260" s="10">
        <f>EnemyInfoCasual!C260</f>
        <v>1</v>
      </c>
      <c r="D260" s="37">
        <f>EnemyInfoCasual!D260</f>
        <v>5</v>
      </c>
      <c r="E260">
        <f>FLOOR(EnemyInfoCasual!E260*1.25,1)</f>
        <v>17000</v>
      </c>
      <c r="F260">
        <f>FLOOR(EnemyInfoCasual!F260*1.25,1)</f>
        <v>6725</v>
      </c>
      <c r="G260">
        <f>FLOOR(EnemyInfoCasual!G260*1.5,1)</f>
        <v>7200</v>
      </c>
      <c r="H260" s="7">
        <f>EnemyInfoCasual!H260</f>
        <v>1</v>
      </c>
      <c r="I260" s="6">
        <f>EnemyInfoCasual!I260</f>
        <v>1</v>
      </c>
      <c r="J260" s="8" t="str">
        <f>EnemyInfoCasual!J260</f>
        <v>Volcano Peak</v>
      </c>
      <c r="K260" s="5"/>
      <c r="L260" s="11">
        <f>EnemyInfoCasual!L260</f>
        <v>0.79999999999999982</v>
      </c>
    </row>
    <row r="261" spans="1:12">
      <c r="A261" s="3">
        <f>EnemyInfoCasual!A261</f>
        <v>260</v>
      </c>
      <c r="B261" s="4" t="str">
        <f>EnemyInfoCasual!B261</f>
        <v>Fire Spirit</v>
      </c>
      <c r="C261" s="10">
        <f>EnemyInfoCasual!C261</f>
        <v>1</v>
      </c>
      <c r="D261" s="37">
        <f>EnemyInfoCasual!D261</f>
        <v>5</v>
      </c>
      <c r="E261">
        <f>FLOOR(EnemyInfoCasual!E261*1.25,1)</f>
        <v>17875</v>
      </c>
      <c r="F261">
        <f>FLOOR(EnemyInfoCasual!F261*1.25,1)</f>
        <v>7062</v>
      </c>
      <c r="G261">
        <f>FLOOR(EnemyInfoCasual!G261*1.5,1)</f>
        <v>7800</v>
      </c>
      <c r="H261" s="7">
        <f>EnemyInfoCasual!H261</f>
        <v>1</v>
      </c>
      <c r="I261" s="6">
        <f>EnemyInfoCasual!I261</f>
        <v>1</v>
      </c>
      <c r="J261" s="8" t="str">
        <f>EnemyInfoCasual!J261</f>
        <v>Volcano Peak</v>
      </c>
      <c r="K261" s="5"/>
      <c r="L261" s="11">
        <f>EnemyInfoCasual!L261</f>
        <v>0.79999999999999982</v>
      </c>
    </row>
    <row r="262" spans="1:12">
      <c r="A262" s="3">
        <f>EnemyInfoCasual!A262</f>
        <v>261</v>
      </c>
      <c r="B262" s="4" t="str">
        <f>EnemyInfoCasual!B262</f>
        <v>Ice Snail</v>
      </c>
      <c r="C262" s="10">
        <f>EnemyInfoCasual!C262</f>
        <v>1</v>
      </c>
      <c r="D262" s="37">
        <f>EnemyInfoCasual!D262</f>
        <v>5</v>
      </c>
      <c r="E262">
        <f>FLOOR(EnemyInfoCasual!E262*1.25,1)</f>
        <v>7000</v>
      </c>
      <c r="F262">
        <f>FLOOR(EnemyInfoCasual!F262*1.25,1)</f>
        <v>2087</v>
      </c>
      <c r="G262">
        <f>FLOOR(EnemyInfoCasual!G262*1.5,1)</f>
        <v>2550</v>
      </c>
      <c r="H262" s="7">
        <f>EnemyInfoCasual!H262</f>
        <v>1</v>
      </c>
      <c r="I262" s="6">
        <f>EnemyInfoCasual!I262</f>
        <v>0</v>
      </c>
      <c r="J262" s="8" t="str">
        <f>EnemyInfoCasual!J262</f>
        <v>Frosty Zone</v>
      </c>
      <c r="K262" s="5"/>
      <c r="L262" s="11">
        <f>EnemyInfoCasual!L262</f>
        <v>0.79999999999999982</v>
      </c>
    </row>
    <row r="263" spans="1:12">
      <c r="A263" s="3">
        <f>EnemyInfoCasual!A263</f>
        <v>262</v>
      </c>
      <c r="B263" s="4" t="str">
        <f>EnemyInfoCasual!B263</f>
        <v>Ice Blob</v>
      </c>
      <c r="C263" s="10">
        <f>EnemyInfoCasual!C263</f>
        <v>1</v>
      </c>
      <c r="D263" s="37">
        <f>EnemyInfoCasual!D263</f>
        <v>5</v>
      </c>
      <c r="E263">
        <f>FLOOR(EnemyInfoCasual!E263*1.25,1)</f>
        <v>7025</v>
      </c>
      <c r="F263">
        <f>FLOOR(EnemyInfoCasual!F263*1.25,1)</f>
        <v>2087</v>
      </c>
      <c r="G263">
        <f>FLOOR(EnemyInfoCasual!G263*1.5,1)</f>
        <v>2700</v>
      </c>
      <c r="H263" s="7">
        <f>EnemyInfoCasual!H263</f>
        <v>1</v>
      </c>
      <c r="I263" s="6">
        <f>EnemyInfoCasual!I263</f>
        <v>0</v>
      </c>
      <c r="J263" s="8" t="str">
        <f>EnemyInfoCasual!J263</f>
        <v>Frosty Zone</v>
      </c>
      <c r="K263" s="5"/>
      <c r="L263" s="11">
        <f>EnemyInfoCasual!L263</f>
        <v>0.79999999999999982</v>
      </c>
    </row>
    <row r="264" spans="1:12">
      <c r="A264" s="3">
        <f>EnemyInfoCasual!A264</f>
        <v>263</v>
      </c>
      <c r="B264" s="4" t="str">
        <f>EnemyInfoCasual!B264</f>
        <v>Ice Jelly</v>
      </c>
      <c r="C264" s="10">
        <f>EnemyInfoCasual!C264</f>
        <v>1</v>
      </c>
      <c r="D264" s="37">
        <f>EnemyInfoCasual!D264</f>
        <v>5</v>
      </c>
      <c r="E264">
        <f>FLOOR(EnemyInfoCasual!E264*1.25,1)</f>
        <v>7050</v>
      </c>
      <c r="F264">
        <f>FLOOR(EnemyInfoCasual!F264*1.25,1)</f>
        <v>2100</v>
      </c>
      <c r="G264">
        <f>FLOOR(EnemyInfoCasual!G264*1.5,1)</f>
        <v>2700</v>
      </c>
      <c r="H264" s="7">
        <f>EnemyInfoCasual!H264</f>
        <v>1</v>
      </c>
      <c r="I264" s="6">
        <f>EnemyInfoCasual!I264</f>
        <v>0</v>
      </c>
      <c r="J264" s="8" t="str">
        <f>EnemyInfoCasual!J264</f>
        <v>Frosty Zone</v>
      </c>
      <c r="K264" s="5"/>
      <c r="L264" s="11">
        <f>EnemyInfoCasual!L264</f>
        <v>0.79999999999999982</v>
      </c>
    </row>
    <row r="265" spans="1:12">
      <c r="A265" s="3">
        <f>EnemyInfoCasual!A265</f>
        <v>264</v>
      </c>
      <c r="B265" s="4" t="str">
        <f>EnemyInfoCasual!B265</f>
        <v>Ice Slime</v>
      </c>
      <c r="C265" s="10">
        <f>EnemyInfoCasual!C265</f>
        <v>1</v>
      </c>
      <c r="D265" s="37">
        <f>EnemyInfoCasual!D265</f>
        <v>5</v>
      </c>
      <c r="E265">
        <f>FLOOR(EnemyInfoCasual!E265*1.25,1)</f>
        <v>7075</v>
      </c>
      <c r="F265">
        <f>FLOOR(EnemyInfoCasual!F265*1.25,1)</f>
        <v>2112</v>
      </c>
      <c r="G265">
        <f>FLOOR(EnemyInfoCasual!G265*1.5,1)</f>
        <v>2700</v>
      </c>
      <c r="H265" s="7">
        <f>EnemyInfoCasual!H265</f>
        <v>1</v>
      </c>
      <c r="I265" s="6">
        <f>EnemyInfoCasual!I265</f>
        <v>0</v>
      </c>
      <c r="J265" s="8" t="str">
        <f>EnemyInfoCasual!J265</f>
        <v>Frosty Zone</v>
      </c>
      <c r="K265" s="5"/>
      <c r="L265" s="11">
        <f>EnemyInfoCasual!L265</f>
        <v>0.79999999999999982</v>
      </c>
    </row>
    <row r="266" spans="1:12">
      <c r="A266" s="3">
        <f>EnemyInfoCasual!A266</f>
        <v>265</v>
      </c>
      <c r="B266" s="4" t="str">
        <f>EnemyInfoCasual!B266</f>
        <v>Blue Mushroom</v>
      </c>
      <c r="C266" s="10">
        <f>EnemyInfoCasual!C266</f>
        <v>1</v>
      </c>
      <c r="D266" s="37">
        <f>EnemyInfoCasual!D266</f>
        <v>5</v>
      </c>
      <c r="E266">
        <f>FLOOR(EnemyInfoCasual!E266*1.25,1)</f>
        <v>7100</v>
      </c>
      <c r="F266">
        <f>FLOOR(EnemyInfoCasual!F266*1.25,1)</f>
        <v>2112</v>
      </c>
      <c r="G266">
        <f>FLOOR(EnemyInfoCasual!G266*1.5,1)</f>
        <v>2700</v>
      </c>
      <c r="H266" s="7">
        <f>EnemyInfoCasual!H266</f>
        <v>1</v>
      </c>
      <c r="I266" s="6">
        <f>EnemyInfoCasual!I266</f>
        <v>0</v>
      </c>
      <c r="J266" s="8" t="str">
        <f>EnemyInfoCasual!J266</f>
        <v>Frosty Zone</v>
      </c>
      <c r="K266" s="5"/>
      <c r="L266" s="11">
        <f>EnemyInfoCasual!L266</f>
        <v>0.79999999999999982</v>
      </c>
    </row>
    <row r="267" spans="1:12">
      <c r="A267" s="3">
        <f>EnemyInfoCasual!A267</f>
        <v>266</v>
      </c>
      <c r="B267" s="4" t="str">
        <f>EnemyInfoCasual!B267</f>
        <v>Frozen Cactus</v>
      </c>
      <c r="C267" s="10">
        <f>EnemyInfoCasual!C267</f>
        <v>1</v>
      </c>
      <c r="D267" s="37">
        <f>EnemyInfoCasual!D267</f>
        <v>5</v>
      </c>
      <c r="E267">
        <f>FLOOR(EnemyInfoCasual!E267*1.25,1)</f>
        <v>7125</v>
      </c>
      <c r="F267">
        <f>FLOOR(EnemyInfoCasual!F267*1.25,1)</f>
        <v>2125</v>
      </c>
      <c r="G267">
        <f>FLOOR(EnemyInfoCasual!G267*1.5,1)</f>
        <v>2700</v>
      </c>
      <c r="H267" s="7">
        <f>EnemyInfoCasual!H267</f>
        <v>1</v>
      </c>
      <c r="I267" s="6">
        <f>EnemyInfoCasual!I267</f>
        <v>0</v>
      </c>
      <c r="J267" s="8" t="str">
        <f>EnemyInfoCasual!J267</f>
        <v>Frosty Zone</v>
      </c>
      <c r="K267" s="5"/>
      <c r="L267" s="11">
        <f>EnemyInfoCasual!L267</f>
        <v>0.79999999999999982</v>
      </c>
    </row>
    <row r="268" spans="1:12">
      <c r="A268" s="3">
        <f>EnemyInfoCasual!A268</f>
        <v>267</v>
      </c>
      <c r="B268" s="4" t="str">
        <f>EnemyInfoCasual!B268</f>
        <v>Snow Abuser</v>
      </c>
      <c r="C268" s="10">
        <f>EnemyInfoCasual!C268</f>
        <v>1</v>
      </c>
      <c r="D268" s="37">
        <f>EnemyInfoCasual!D268</f>
        <v>5</v>
      </c>
      <c r="E268">
        <f>FLOOR(EnemyInfoCasual!E268*1.25,1)</f>
        <v>7150</v>
      </c>
      <c r="F268">
        <f>FLOOR(EnemyInfoCasual!F268*1.25,1)</f>
        <v>2125</v>
      </c>
      <c r="G268">
        <f>FLOOR(EnemyInfoCasual!G268*1.5,1)</f>
        <v>2700</v>
      </c>
      <c r="H268" s="7">
        <f>EnemyInfoCasual!H268</f>
        <v>1</v>
      </c>
      <c r="I268" s="6">
        <f>EnemyInfoCasual!I268</f>
        <v>0</v>
      </c>
      <c r="J268" s="8" t="str">
        <f>EnemyInfoCasual!J268</f>
        <v>Frosty Zone</v>
      </c>
      <c r="K268" s="5"/>
      <c r="L268" s="11">
        <f>EnemyInfoCasual!L268</f>
        <v>0.79999999999999982</v>
      </c>
    </row>
    <row r="269" spans="1:12">
      <c r="A269" s="3">
        <f>EnemyInfoCasual!A269</f>
        <v>268</v>
      </c>
      <c r="B269" s="4" t="str">
        <f>EnemyInfoCasual!B269</f>
        <v>Igloo Turtle</v>
      </c>
      <c r="C269" s="10">
        <f>EnemyInfoCasual!C269</f>
        <v>1</v>
      </c>
      <c r="D269" s="37">
        <f>EnemyInfoCasual!D269</f>
        <v>5</v>
      </c>
      <c r="E269">
        <f>FLOOR(EnemyInfoCasual!E269*1.25,1)</f>
        <v>7175</v>
      </c>
      <c r="F269">
        <f>FLOOR(EnemyInfoCasual!F269*1.25,1)</f>
        <v>2137</v>
      </c>
      <c r="G269">
        <f>FLOOR(EnemyInfoCasual!G269*1.5,1)</f>
        <v>2700</v>
      </c>
      <c r="H269" s="7">
        <f>EnemyInfoCasual!H269</f>
        <v>1</v>
      </c>
      <c r="I269" s="6">
        <f>EnemyInfoCasual!I269</f>
        <v>0</v>
      </c>
      <c r="J269" s="8" t="str">
        <f>EnemyInfoCasual!J269</f>
        <v>Frosty Zone</v>
      </c>
      <c r="K269" s="5"/>
      <c r="L269" s="11">
        <f>EnemyInfoCasual!L269</f>
        <v>0.79999999999999982</v>
      </c>
    </row>
    <row r="270" spans="1:12">
      <c r="A270" s="3">
        <f>EnemyInfoCasual!A270</f>
        <v>269</v>
      </c>
      <c r="B270" s="4" t="str">
        <f>EnemyInfoCasual!B270</f>
        <v>Frost Eye</v>
      </c>
      <c r="C270" s="10">
        <f>EnemyInfoCasual!C270</f>
        <v>1</v>
      </c>
      <c r="D270" s="37">
        <f>EnemyInfoCasual!D270</f>
        <v>5</v>
      </c>
      <c r="E270">
        <f>FLOOR(EnemyInfoCasual!E270*1.25,1)</f>
        <v>7200</v>
      </c>
      <c r="F270">
        <f>FLOOR(EnemyInfoCasual!F270*1.25,1)</f>
        <v>2150</v>
      </c>
      <c r="G270">
        <f>FLOOR(EnemyInfoCasual!G270*1.5,1)</f>
        <v>2700</v>
      </c>
      <c r="H270" s="7">
        <f>EnemyInfoCasual!H270</f>
        <v>1</v>
      </c>
      <c r="I270" s="6">
        <f>EnemyInfoCasual!I270</f>
        <v>0</v>
      </c>
      <c r="J270" s="8" t="str">
        <f>EnemyInfoCasual!J270</f>
        <v>Frosty Zone</v>
      </c>
      <c r="K270" s="5"/>
      <c r="L270" s="11">
        <f>EnemyInfoCasual!L270</f>
        <v>0.79999999999999982</v>
      </c>
    </row>
    <row r="271" spans="1:12">
      <c r="A271" s="3">
        <f>EnemyInfoCasual!A271</f>
        <v>270</v>
      </c>
      <c r="B271" s="4" t="str">
        <f>EnemyInfoCasual!B271</f>
        <v>Cold Fire</v>
      </c>
      <c r="C271" s="10">
        <f>EnemyInfoCasual!C271</f>
        <v>1</v>
      </c>
      <c r="D271" s="37">
        <f>EnemyInfoCasual!D271</f>
        <v>5</v>
      </c>
      <c r="E271">
        <f>FLOOR(EnemyInfoCasual!E271*1.25,1)</f>
        <v>4325</v>
      </c>
      <c r="F271">
        <f>FLOOR(EnemyInfoCasual!F271*1.25,1)</f>
        <v>1287</v>
      </c>
      <c r="G271">
        <f>FLOOR(EnemyInfoCasual!G271*1.5,1)</f>
        <v>2700</v>
      </c>
      <c r="H271" s="7">
        <f>EnemyInfoCasual!H271</f>
        <v>0</v>
      </c>
      <c r="I271" s="6">
        <f>EnemyInfoCasual!I271</f>
        <v>0</v>
      </c>
      <c r="J271" s="8" t="str">
        <f>EnemyInfoCasual!J271</f>
        <v>Frosty Zone</v>
      </c>
      <c r="K271" s="5"/>
      <c r="L271" s="11">
        <f>EnemyInfoCasual!L271</f>
        <v>0.79999999999999982</v>
      </c>
    </row>
    <row r="272" spans="1:12">
      <c r="A272" s="3">
        <f>EnemyInfoCasual!A272</f>
        <v>271</v>
      </c>
      <c r="B272" s="4" t="str">
        <f>EnemyInfoCasual!B272</f>
        <v>Ice Stone</v>
      </c>
      <c r="C272" s="10">
        <f>EnemyInfoCasual!C272</f>
        <v>1</v>
      </c>
      <c r="D272" s="37">
        <f>EnemyInfoCasual!D272</f>
        <v>5</v>
      </c>
      <c r="E272">
        <f>FLOOR(EnemyInfoCasual!E272*1.25,1)</f>
        <v>22375</v>
      </c>
      <c r="F272">
        <f>FLOOR(EnemyInfoCasual!F272*1.25,1)</f>
        <v>8962</v>
      </c>
      <c r="G272">
        <f>FLOOR(EnemyInfoCasual!G272*1.5,1)</f>
        <v>11400</v>
      </c>
      <c r="H272" s="7">
        <f>EnemyInfoCasual!H272</f>
        <v>1</v>
      </c>
      <c r="I272" s="6">
        <f>EnemyInfoCasual!I272</f>
        <v>1</v>
      </c>
      <c r="J272" s="8" t="str">
        <f>EnemyInfoCasual!J272</f>
        <v>Frosty Zone</v>
      </c>
      <c r="K272" s="5"/>
      <c r="L272" s="11">
        <f>EnemyInfoCasual!L272</f>
        <v>0.79999999999999982</v>
      </c>
    </row>
    <row r="273" spans="1:12">
      <c r="A273" s="3">
        <f>EnemyInfoCasual!A273</f>
        <v>272</v>
      </c>
      <c r="B273" s="4" t="str">
        <f>EnemyInfoCasual!B273</f>
        <v>Ice Spirit</v>
      </c>
      <c r="C273" s="10">
        <f>EnemyInfoCasual!C273</f>
        <v>1</v>
      </c>
      <c r="D273" s="37">
        <f>EnemyInfoCasual!D273</f>
        <v>5</v>
      </c>
      <c r="E273">
        <f>FLOOR(EnemyInfoCasual!E273*1.25,1)</f>
        <v>23125</v>
      </c>
      <c r="F273">
        <f>FLOOR(EnemyInfoCasual!F273*1.25,1)</f>
        <v>9250</v>
      </c>
      <c r="G273">
        <f>FLOOR(EnemyInfoCasual!G273*1.5,1)</f>
        <v>12000</v>
      </c>
      <c r="H273" s="7">
        <f>EnemyInfoCasual!H273</f>
        <v>1</v>
      </c>
      <c r="I273" s="6">
        <f>EnemyInfoCasual!I273</f>
        <v>1</v>
      </c>
      <c r="J273" s="8" t="str">
        <f>EnemyInfoCasual!J273</f>
        <v>Frosty Zone</v>
      </c>
      <c r="K273" s="5"/>
      <c r="L273" s="11">
        <f>EnemyInfoCasual!L273</f>
        <v>0.79999999999999982</v>
      </c>
    </row>
    <row r="274" spans="1:12">
      <c r="A274" s="3">
        <f>EnemyInfoCasual!A274</f>
        <v>273</v>
      </c>
      <c r="B274" s="4" t="str">
        <f>EnemyInfoCasual!B274</f>
        <v>The Guardian</v>
      </c>
      <c r="C274" s="10">
        <f>EnemyInfoCasual!C274</f>
        <v>1</v>
      </c>
      <c r="D274" s="37">
        <f>EnemyInfoCasual!D274</f>
        <v>4</v>
      </c>
      <c r="E274">
        <f>FLOOR(EnemyInfoCasual!E274*1.25,1)</f>
        <v>37500</v>
      </c>
      <c r="F274">
        <f>FLOOR(EnemyInfoCasual!F274*1.25,1)</f>
        <v>18750</v>
      </c>
      <c r="G274">
        <f>FLOOR(EnemyInfoCasual!G274*1.5,1)</f>
        <v>30000</v>
      </c>
      <c r="H274" s="7">
        <f>EnemyInfoCasual!H274</f>
        <v>1</v>
      </c>
      <c r="I274" s="6">
        <f>EnemyInfoCasual!I274</f>
        <v>1</v>
      </c>
      <c r="J274" s="8" t="str">
        <f>EnemyInfoCasual!J274</f>
        <v>Dark Portal</v>
      </c>
      <c r="K274" s="5"/>
      <c r="L274" s="11">
        <f>EnemyInfoCasual!L274</f>
        <v>0.62000000000000011</v>
      </c>
    </row>
    <row r="275" spans="1:12">
      <c r="A275" s="3">
        <f>EnemyInfoCasual!A275</f>
        <v>274</v>
      </c>
      <c r="B275" s="4" t="str">
        <f>EnemyInfoCasual!B275</f>
        <v>Grinning Colossus</v>
      </c>
      <c r="C275" s="10">
        <f>EnemyInfoCasual!C275</f>
        <v>1</v>
      </c>
      <c r="D275" s="37">
        <f>EnemyInfoCasual!D275</f>
        <v>4</v>
      </c>
      <c r="E275">
        <f>FLOOR(EnemyInfoCasual!E275*1.25,1)</f>
        <v>2025</v>
      </c>
      <c r="F275">
        <f>FLOOR(EnemyInfoCasual!F275*1.25,1)</f>
        <v>475</v>
      </c>
      <c r="G275">
        <f>FLOOR(EnemyInfoCasual!G275*1.5,1)</f>
        <v>1050</v>
      </c>
      <c r="H275" s="7">
        <f>EnemyInfoCasual!H275</f>
        <v>1</v>
      </c>
      <c r="I275" s="6">
        <f>EnemyInfoCasual!I275</f>
        <v>1</v>
      </c>
      <c r="J275" s="8" t="str">
        <f>EnemyInfoCasual!J275</f>
        <v>Ropeless Room</v>
      </c>
      <c r="K275" s="5"/>
      <c r="L275" s="11">
        <f>EnemyInfoCasual!L275</f>
        <v>0.62000000000000011</v>
      </c>
    </row>
    <row r="276" spans="1:12">
      <c r="A276" s="3">
        <f>EnemyInfoCasual!A276</f>
        <v>275</v>
      </c>
      <c r="B276" s="4" t="str">
        <f>EnemyInfoCasual!B276</f>
        <v>Chuck Norris</v>
      </c>
      <c r="C276" s="10">
        <f>EnemyInfoCasual!C276</f>
        <v>1</v>
      </c>
      <c r="D276" s="37">
        <f>EnemyInfoCasual!D276</f>
        <v>3</v>
      </c>
      <c r="E276">
        <f>FLOOR(EnemyInfoCasual!E276*1.25,1)</f>
        <v>3750000</v>
      </c>
      <c r="F276">
        <f>FLOOR(EnemyInfoCasual!F276*1.25,1)</f>
        <v>375000</v>
      </c>
      <c r="G276">
        <f>FLOOR(EnemyInfoCasual!G276*1.5,1)</f>
        <v>450000</v>
      </c>
      <c r="H276" s="7">
        <f>EnemyInfoCasual!H276</f>
        <v>1</v>
      </c>
      <c r="I276" s="6">
        <f>EnemyInfoCasual!I276</f>
        <v>1</v>
      </c>
      <c r="J276" s="8" t="str">
        <f>EnemyInfoCasual!J276</f>
        <v>2012: Ye Olde Pub</v>
      </c>
      <c r="K276" s="5"/>
      <c r="L276" s="11">
        <f>EnemyInfoCasual!L276</f>
        <v>0.43999999999999995</v>
      </c>
    </row>
    <row r="277" spans="1:12">
      <c r="A277" s="3">
        <f>EnemyInfoCasual!A277</f>
        <v>276</v>
      </c>
      <c r="B277" s="4" t="str">
        <f>EnemyInfoCasual!B277</f>
        <v>Arena Box</v>
      </c>
      <c r="C277" s="10">
        <f>EnemyInfoCasual!C277</f>
        <v>1</v>
      </c>
      <c r="D277" s="37">
        <f>EnemyInfoCasual!D277</f>
        <v>4</v>
      </c>
      <c r="E277">
        <f>FLOOR(EnemyInfoCasual!E277*1.25,1)</f>
        <v>6250</v>
      </c>
      <c r="F277">
        <f>FLOOR(EnemyInfoCasual!F277*1.25,1)</f>
        <v>625</v>
      </c>
      <c r="G277">
        <f>FLOOR(EnemyInfoCasual!G277*1.5,1)</f>
        <v>600</v>
      </c>
      <c r="H277" s="7">
        <f>EnemyInfoCasual!H277</f>
        <v>0</v>
      </c>
      <c r="I277" s="6">
        <f>EnemyInfoCasual!I277</f>
        <v>1</v>
      </c>
      <c r="J277" s="8" t="str">
        <f>EnemyInfoCasual!J277</f>
        <v>The Special Arena</v>
      </c>
      <c r="K277" s="5"/>
      <c r="L277" s="11">
        <f>EnemyInfoCasual!L277</f>
        <v>0.62000000000000011</v>
      </c>
    </row>
    <row r="278" spans="1:12">
      <c r="A278" s="3">
        <f>EnemyInfoCasual!A278</f>
        <v>277</v>
      </c>
      <c r="B278" s="4" t="str">
        <f>EnemyInfoCasual!B278</f>
        <v>Arena Mob 1</v>
      </c>
      <c r="C278" s="10">
        <f>EnemyInfoCasual!C278</f>
        <v>1</v>
      </c>
      <c r="D278" s="37">
        <f>EnemyInfoCasual!D278</f>
        <v>4</v>
      </c>
      <c r="E278">
        <f>FLOOR(EnemyInfoCasual!E278*1.25,1)</f>
        <v>7500</v>
      </c>
      <c r="F278">
        <f>FLOOR(EnemyInfoCasual!F278*1.25,1)</f>
        <v>750</v>
      </c>
      <c r="G278">
        <f>FLOOR(EnemyInfoCasual!G278*1.5,1)</f>
        <v>3000</v>
      </c>
      <c r="H278" s="7">
        <f>EnemyInfoCasual!H278</f>
        <v>0</v>
      </c>
      <c r="I278" s="6">
        <f>EnemyInfoCasual!I278</f>
        <v>1</v>
      </c>
      <c r="J278" s="8" t="str">
        <f>EnemyInfoCasual!J278</f>
        <v>The Special Arena</v>
      </c>
      <c r="K278" s="5"/>
      <c r="L278" s="11">
        <f>EnemyInfoCasual!L278</f>
        <v>0.62000000000000011</v>
      </c>
    </row>
    <row r="279" spans="1:12">
      <c r="A279" s="3">
        <f>EnemyInfoCasual!A279</f>
        <v>278</v>
      </c>
      <c r="B279" s="4" t="str">
        <f>EnemyInfoCasual!B279</f>
        <v>Arena Mob 2</v>
      </c>
      <c r="C279" s="10">
        <f>EnemyInfoCasual!C279</f>
        <v>1</v>
      </c>
      <c r="D279" s="37">
        <f>EnemyInfoCasual!D279</f>
        <v>4</v>
      </c>
      <c r="E279">
        <f>FLOOR(EnemyInfoCasual!E279*1.25,1)</f>
        <v>8750</v>
      </c>
      <c r="F279">
        <f>FLOOR(EnemyInfoCasual!F279*1.25,1)</f>
        <v>875</v>
      </c>
      <c r="G279">
        <f>FLOOR(EnemyInfoCasual!G279*1.5,1)</f>
        <v>3600</v>
      </c>
      <c r="H279" s="7">
        <f>EnemyInfoCasual!H279</f>
        <v>0</v>
      </c>
      <c r="I279" s="6">
        <f>EnemyInfoCasual!I279</f>
        <v>1</v>
      </c>
      <c r="J279" s="8" t="str">
        <f>EnemyInfoCasual!J279</f>
        <v>The Special Arena</v>
      </c>
      <c r="K279" s="5"/>
      <c r="L279" s="11">
        <f>EnemyInfoCasual!L279</f>
        <v>0.62000000000000011</v>
      </c>
    </row>
    <row r="280" spans="1:12">
      <c r="A280" s="3">
        <f>EnemyInfoCasual!A280</f>
        <v>279</v>
      </c>
      <c r="B280" s="4" t="str">
        <f>EnemyInfoCasual!B280</f>
        <v>Arena Mob 3</v>
      </c>
      <c r="C280" s="10">
        <f>EnemyInfoCasual!C280</f>
        <v>1</v>
      </c>
      <c r="D280" s="37">
        <f>EnemyInfoCasual!D280</f>
        <v>4</v>
      </c>
      <c r="E280">
        <f>FLOOR(EnemyInfoCasual!E280*1.25,1)</f>
        <v>10000</v>
      </c>
      <c r="F280">
        <f>FLOOR(EnemyInfoCasual!F280*1.25,1)</f>
        <v>1000</v>
      </c>
      <c r="G280">
        <f>FLOOR(EnemyInfoCasual!G280*1.5,1)</f>
        <v>4200</v>
      </c>
      <c r="H280" s="7">
        <f>EnemyInfoCasual!H280</f>
        <v>0</v>
      </c>
      <c r="I280" s="6">
        <f>EnemyInfoCasual!I280</f>
        <v>1</v>
      </c>
      <c r="J280" s="8" t="str">
        <f>EnemyInfoCasual!J280</f>
        <v>The Special Arena</v>
      </c>
      <c r="K280" s="5"/>
      <c r="L280" s="11">
        <f>EnemyInfoCasual!L280</f>
        <v>0.62000000000000011</v>
      </c>
    </row>
    <row r="281" spans="1:12">
      <c r="A281" s="3">
        <f>EnemyInfoCasual!A281</f>
        <v>280</v>
      </c>
      <c r="B281" s="4" t="str">
        <f>EnemyInfoCasual!B281</f>
        <v>Arena Mob 4</v>
      </c>
      <c r="C281" s="10">
        <f>EnemyInfoCasual!C281</f>
        <v>1</v>
      </c>
      <c r="D281" s="37">
        <f>EnemyInfoCasual!D281</f>
        <v>4</v>
      </c>
      <c r="E281">
        <f>FLOOR(EnemyInfoCasual!E281*1.25,1)</f>
        <v>11250</v>
      </c>
      <c r="F281">
        <f>FLOOR(EnemyInfoCasual!F281*1.25,1)</f>
        <v>1125</v>
      </c>
      <c r="G281">
        <f>FLOOR(EnemyInfoCasual!G281*1.5,1)</f>
        <v>4800</v>
      </c>
      <c r="H281" s="7">
        <f>EnemyInfoCasual!H281</f>
        <v>0</v>
      </c>
      <c r="I281" s="6">
        <f>EnemyInfoCasual!I281</f>
        <v>1</v>
      </c>
      <c r="J281" s="8" t="str">
        <f>EnemyInfoCasual!J281</f>
        <v>The Special Arena</v>
      </c>
      <c r="K281" s="5"/>
      <c r="L281" s="11">
        <f>EnemyInfoCasual!L281</f>
        <v>0.62000000000000011</v>
      </c>
    </row>
    <row r="282" spans="1:12">
      <c r="A282" s="3">
        <f>EnemyInfoCasual!A282</f>
        <v>281</v>
      </c>
      <c r="B282" s="4" t="str">
        <f>EnemyInfoCasual!B282</f>
        <v>Arena Mob 5</v>
      </c>
      <c r="C282" s="10">
        <f>EnemyInfoCasual!C282</f>
        <v>1</v>
      </c>
      <c r="D282" s="37">
        <f>EnemyInfoCasual!D282</f>
        <v>4</v>
      </c>
      <c r="E282">
        <f>FLOOR(EnemyInfoCasual!E282*1.25,1)</f>
        <v>12500</v>
      </c>
      <c r="F282">
        <f>FLOOR(EnemyInfoCasual!F282*1.25,1)</f>
        <v>1250</v>
      </c>
      <c r="G282">
        <f>FLOOR(EnemyInfoCasual!G282*1.5,1)</f>
        <v>5400</v>
      </c>
      <c r="H282" s="7">
        <f>EnemyInfoCasual!H282</f>
        <v>0</v>
      </c>
      <c r="I282" s="6">
        <f>EnemyInfoCasual!I282</f>
        <v>1</v>
      </c>
      <c r="J282" s="8" t="str">
        <f>EnemyInfoCasual!J282</f>
        <v>The Special Arena</v>
      </c>
      <c r="K282" s="5"/>
      <c r="L282" s="11">
        <f>EnemyInfoCasual!L282</f>
        <v>0.62000000000000011</v>
      </c>
    </row>
    <row r="283" spans="1:12">
      <c r="A283" s="3">
        <f>EnemyInfoCasual!A283</f>
        <v>282</v>
      </c>
      <c r="B283" s="4" t="str">
        <f>EnemyInfoCasual!B283</f>
        <v>Arena Bonus 1</v>
      </c>
      <c r="C283" s="10">
        <f>EnemyInfoCasual!C283</f>
        <v>1</v>
      </c>
      <c r="D283" s="37">
        <f>EnemyInfoCasual!D283</f>
        <v>4</v>
      </c>
      <c r="E283">
        <f>FLOOR(EnemyInfoCasual!E283*1.25,1)</f>
        <v>62500</v>
      </c>
      <c r="F283">
        <f>FLOOR(EnemyInfoCasual!F283*1.25,1)</f>
        <v>62500</v>
      </c>
      <c r="G283">
        <f>FLOOR(EnemyInfoCasual!G283*1.5,1)</f>
        <v>6000</v>
      </c>
      <c r="H283" s="7">
        <f>EnemyInfoCasual!H283</f>
        <v>0</v>
      </c>
      <c r="I283" s="6">
        <f>EnemyInfoCasual!I283</f>
        <v>1</v>
      </c>
      <c r="J283" s="8" t="str">
        <f>EnemyInfoCasual!J283</f>
        <v>The Special Arena</v>
      </c>
      <c r="K283" s="5"/>
      <c r="L283" s="11">
        <f>EnemyInfoCasual!L283</f>
        <v>0.62000000000000011</v>
      </c>
    </row>
    <row r="284" spans="1:12">
      <c r="A284" s="3">
        <f>EnemyInfoCasual!A284</f>
        <v>283</v>
      </c>
      <c r="B284" s="4" t="str">
        <f>EnemyInfoCasual!B284</f>
        <v>Arena Mob 6</v>
      </c>
      <c r="C284" s="10">
        <f>EnemyInfoCasual!C284</f>
        <v>1</v>
      </c>
      <c r="D284" s="37">
        <f>EnemyInfoCasual!D284</f>
        <v>4</v>
      </c>
      <c r="E284">
        <f>FLOOR(EnemyInfoCasual!E284*1.25,1)</f>
        <v>15000</v>
      </c>
      <c r="F284">
        <f>FLOOR(EnemyInfoCasual!F284*1.25,1)</f>
        <v>1500</v>
      </c>
      <c r="G284">
        <f>FLOOR(EnemyInfoCasual!G284*1.5,1)</f>
        <v>7200</v>
      </c>
      <c r="H284" s="7">
        <f>EnemyInfoCasual!H284</f>
        <v>0</v>
      </c>
      <c r="I284" s="6">
        <f>EnemyInfoCasual!I284</f>
        <v>1</v>
      </c>
      <c r="J284" s="8" t="str">
        <f>EnemyInfoCasual!J284</f>
        <v>The Special Arena</v>
      </c>
      <c r="K284" s="5"/>
      <c r="L284" s="11">
        <f>EnemyInfoCasual!L284</f>
        <v>0.62000000000000011</v>
      </c>
    </row>
    <row r="285" spans="1:12">
      <c r="A285" s="3">
        <f>EnemyInfoCasual!A285</f>
        <v>284</v>
      </c>
      <c r="B285" s="4" t="str">
        <f>EnemyInfoCasual!B285</f>
        <v>Arena Mob 7</v>
      </c>
      <c r="C285" s="10">
        <f>EnemyInfoCasual!C285</f>
        <v>1</v>
      </c>
      <c r="D285" s="37">
        <f>EnemyInfoCasual!D285</f>
        <v>4</v>
      </c>
      <c r="E285">
        <f>FLOOR(EnemyInfoCasual!E285*1.25,1)</f>
        <v>17500</v>
      </c>
      <c r="F285">
        <f>FLOOR(EnemyInfoCasual!F285*1.25,1)</f>
        <v>1750</v>
      </c>
      <c r="G285">
        <f>FLOOR(EnemyInfoCasual!G285*1.5,1)</f>
        <v>8400</v>
      </c>
      <c r="H285" s="7">
        <f>EnemyInfoCasual!H285</f>
        <v>0</v>
      </c>
      <c r="I285" s="6">
        <f>EnemyInfoCasual!I285</f>
        <v>1</v>
      </c>
      <c r="J285" s="8" t="str">
        <f>EnemyInfoCasual!J285</f>
        <v>The Special Arena</v>
      </c>
      <c r="K285" s="5"/>
      <c r="L285" s="11">
        <f>EnemyInfoCasual!L285</f>
        <v>0.62000000000000011</v>
      </c>
    </row>
    <row r="286" spans="1:12">
      <c r="A286" s="3">
        <f>EnemyInfoCasual!A286</f>
        <v>285</v>
      </c>
      <c r="B286" s="4" t="str">
        <f>EnemyInfoCasual!B286</f>
        <v>Arena Mob 8</v>
      </c>
      <c r="C286" s="10">
        <f>EnemyInfoCasual!C286</f>
        <v>1</v>
      </c>
      <c r="D286" s="37">
        <f>EnemyInfoCasual!D286</f>
        <v>4</v>
      </c>
      <c r="E286">
        <f>FLOOR(EnemyInfoCasual!E286*1.25,1)</f>
        <v>20000</v>
      </c>
      <c r="F286">
        <f>FLOOR(EnemyInfoCasual!F286*1.25,1)</f>
        <v>2000</v>
      </c>
      <c r="G286">
        <f>FLOOR(EnemyInfoCasual!G286*1.5,1)</f>
        <v>9600</v>
      </c>
      <c r="H286" s="7">
        <f>EnemyInfoCasual!H286</f>
        <v>0</v>
      </c>
      <c r="I286" s="6">
        <f>EnemyInfoCasual!I286</f>
        <v>1</v>
      </c>
      <c r="J286" s="8" t="str">
        <f>EnemyInfoCasual!J286</f>
        <v>The Special Arena</v>
      </c>
      <c r="K286" s="5"/>
      <c r="L286" s="11">
        <f>EnemyInfoCasual!L286</f>
        <v>0.62000000000000011</v>
      </c>
    </row>
    <row r="287" spans="1:12">
      <c r="A287" s="3">
        <f>EnemyInfoCasual!A287</f>
        <v>286</v>
      </c>
      <c r="B287" s="4" t="str">
        <f>EnemyInfoCasual!B287</f>
        <v>Arena Mob 9</v>
      </c>
      <c r="C287" s="10">
        <f>EnemyInfoCasual!C287</f>
        <v>1</v>
      </c>
      <c r="D287" s="37">
        <f>EnemyInfoCasual!D287</f>
        <v>4</v>
      </c>
      <c r="E287">
        <f>FLOOR(EnemyInfoCasual!E287*1.25,1)</f>
        <v>22500</v>
      </c>
      <c r="F287">
        <f>FLOOR(EnemyInfoCasual!F287*1.25,1)</f>
        <v>2250</v>
      </c>
      <c r="G287">
        <f>FLOOR(EnemyInfoCasual!G287*1.5,1)</f>
        <v>10800</v>
      </c>
      <c r="H287" s="7">
        <f>EnemyInfoCasual!H287</f>
        <v>0</v>
      </c>
      <c r="I287" s="6">
        <f>EnemyInfoCasual!I287</f>
        <v>1</v>
      </c>
      <c r="J287" s="8" t="str">
        <f>EnemyInfoCasual!J287</f>
        <v>The Special Arena</v>
      </c>
      <c r="K287" s="5"/>
      <c r="L287" s="11">
        <f>EnemyInfoCasual!L287</f>
        <v>0.62000000000000011</v>
      </c>
    </row>
    <row r="288" spans="1:12">
      <c r="A288" s="3">
        <f>EnemyInfoCasual!A288</f>
        <v>287</v>
      </c>
      <c r="B288" s="4" t="str">
        <f>EnemyInfoCasual!B288</f>
        <v>Arena Mob 10</v>
      </c>
      <c r="C288" s="10">
        <f>EnemyInfoCasual!C288</f>
        <v>1</v>
      </c>
      <c r="D288" s="37">
        <f>EnemyInfoCasual!D288</f>
        <v>4</v>
      </c>
      <c r="E288">
        <f>FLOOR(EnemyInfoCasual!E288*1.25,1)</f>
        <v>25000</v>
      </c>
      <c r="F288">
        <f>FLOOR(EnemyInfoCasual!F288*1.25,1)</f>
        <v>2500</v>
      </c>
      <c r="G288">
        <f>FLOOR(EnemyInfoCasual!G288*1.5,1)</f>
        <v>12600</v>
      </c>
      <c r="H288" s="7">
        <f>EnemyInfoCasual!H288</f>
        <v>0</v>
      </c>
      <c r="I288" s="6">
        <f>EnemyInfoCasual!I288</f>
        <v>1</v>
      </c>
      <c r="J288" s="8" t="str">
        <f>EnemyInfoCasual!J288</f>
        <v>The Special Arena</v>
      </c>
      <c r="K288" s="5"/>
      <c r="L288" s="11">
        <f>EnemyInfoCasual!L288</f>
        <v>0.62000000000000011</v>
      </c>
    </row>
    <row r="289" spans="1:12">
      <c r="A289" s="3">
        <f>EnemyInfoCasual!A289</f>
        <v>288</v>
      </c>
      <c r="B289" s="4" t="str">
        <f>EnemyInfoCasual!B289</f>
        <v>Arena Bonus 2</v>
      </c>
      <c r="C289" s="10">
        <f>EnemyInfoCasual!C289</f>
        <v>1</v>
      </c>
      <c r="D289" s="37">
        <f>EnemyInfoCasual!D289</f>
        <v>4</v>
      </c>
      <c r="E289">
        <f>FLOOR(EnemyInfoCasual!E289*1.25,1)</f>
        <v>125000</v>
      </c>
      <c r="F289">
        <f>FLOOR(EnemyInfoCasual!F289*1.25,1)</f>
        <v>125000</v>
      </c>
      <c r="G289">
        <f>FLOOR(EnemyInfoCasual!G289*1.5,1)</f>
        <v>14400</v>
      </c>
      <c r="H289" s="7">
        <f>EnemyInfoCasual!H289</f>
        <v>0</v>
      </c>
      <c r="I289" s="6">
        <f>EnemyInfoCasual!I289</f>
        <v>1</v>
      </c>
      <c r="J289" s="8" t="str">
        <f>EnemyInfoCasual!J289</f>
        <v>The Special Arena</v>
      </c>
      <c r="K289" s="5"/>
      <c r="L289" s="11">
        <f>EnemyInfoCasual!L289</f>
        <v>0.62000000000000011</v>
      </c>
    </row>
    <row r="290" spans="1:12">
      <c r="A290" s="3">
        <f>EnemyInfoCasual!A290</f>
        <v>289</v>
      </c>
      <c r="B290" s="4" t="str">
        <f>EnemyInfoCasual!B290</f>
        <v>Arena Mob 11</v>
      </c>
      <c r="C290" s="10">
        <f>EnemyInfoCasual!C290</f>
        <v>1</v>
      </c>
      <c r="D290" s="37">
        <f>EnemyInfoCasual!D290</f>
        <v>4</v>
      </c>
      <c r="E290">
        <f>FLOOR(EnemyInfoCasual!E290*1.25,1)</f>
        <v>31250</v>
      </c>
      <c r="F290">
        <f>FLOOR(EnemyInfoCasual!F290*1.25,1)</f>
        <v>3125</v>
      </c>
      <c r="G290">
        <f>FLOOR(EnemyInfoCasual!G290*1.5,1)</f>
        <v>16200</v>
      </c>
      <c r="H290" s="7">
        <f>EnemyInfoCasual!H290</f>
        <v>0</v>
      </c>
      <c r="I290" s="6">
        <f>EnemyInfoCasual!I290</f>
        <v>1</v>
      </c>
      <c r="J290" s="8" t="str">
        <f>EnemyInfoCasual!J290</f>
        <v>The Special Arena</v>
      </c>
      <c r="K290" s="5"/>
      <c r="L290" s="11">
        <f>EnemyInfoCasual!L290</f>
        <v>0.62000000000000011</v>
      </c>
    </row>
    <row r="291" spans="1:12">
      <c r="A291" s="3">
        <f>EnemyInfoCasual!A291</f>
        <v>290</v>
      </c>
      <c r="B291" s="4" t="str">
        <f>EnemyInfoCasual!B291</f>
        <v>Arena Mob 12</v>
      </c>
      <c r="C291" s="10">
        <f>EnemyInfoCasual!C291</f>
        <v>1</v>
      </c>
      <c r="D291" s="37">
        <f>EnemyInfoCasual!D291</f>
        <v>4</v>
      </c>
      <c r="E291">
        <f>FLOOR(EnemyInfoCasual!E291*1.25,1)</f>
        <v>37500</v>
      </c>
      <c r="F291">
        <f>FLOOR(EnemyInfoCasual!F291*1.25,1)</f>
        <v>3750</v>
      </c>
      <c r="G291">
        <f>FLOOR(EnemyInfoCasual!G291*1.5,1)</f>
        <v>18600</v>
      </c>
      <c r="H291" s="7">
        <f>EnemyInfoCasual!H291</f>
        <v>0</v>
      </c>
      <c r="I291" s="6">
        <f>EnemyInfoCasual!I291</f>
        <v>1</v>
      </c>
      <c r="J291" s="8" t="str">
        <f>EnemyInfoCasual!J291</f>
        <v>The Special Arena</v>
      </c>
      <c r="K291" s="5"/>
      <c r="L291" s="11">
        <f>EnemyInfoCasual!L291</f>
        <v>0.62000000000000011</v>
      </c>
    </row>
    <row r="292" spans="1:12">
      <c r="A292" s="3">
        <f>EnemyInfoCasual!A292</f>
        <v>291</v>
      </c>
      <c r="B292" s="4" t="str">
        <f>EnemyInfoCasual!B292</f>
        <v>Arena Mob 13</v>
      </c>
      <c r="C292" s="10">
        <f>EnemyInfoCasual!C292</f>
        <v>1</v>
      </c>
      <c r="D292" s="37">
        <f>EnemyInfoCasual!D292</f>
        <v>4</v>
      </c>
      <c r="E292">
        <f>FLOOR(EnemyInfoCasual!E292*1.25,1)</f>
        <v>43750</v>
      </c>
      <c r="F292">
        <f>FLOOR(EnemyInfoCasual!F292*1.25,1)</f>
        <v>4375</v>
      </c>
      <c r="G292">
        <f>FLOOR(EnemyInfoCasual!G292*1.5,1)</f>
        <v>21000</v>
      </c>
      <c r="H292" s="7">
        <f>EnemyInfoCasual!H292</f>
        <v>0</v>
      </c>
      <c r="I292" s="6">
        <f>EnemyInfoCasual!I292</f>
        <v>1</v>
      </c>
      <c r="J292" s="8" t="str">
        <f>EnemyInfoCasual!J292</f>
        <v>The Special Arena</v>
      </c>
      <c r="K292" s="5"/>
      <c r="L292" s="11">
        <f>EnemyInfoCasual!L292</f>
        <v>0.62000000000000011</v>
      </c>
    </row>
    <row r="293" spans="1:12">
      <c r="A293" s="3">
        <f>EnemyInfoCasual!A293</f>
        <v>292</v>
      </c>
      <c r="B293" s="4" t="str">
        <f>EnemyInfoCasual!B293</f>
        <v>Arena Mob 14</v>
      </c>
      <c r="C293" s="10">
        <f>EnemyInfoCasual!C293</f>
        <v>1</v>
      </c>
      <c r="D293" s="37">
        <f>EnemyInfoCasual!D293</f>
        <v>4</v>
      </c>
      <c r="E293">
        <f>FLOOR(EnemyInfoCasual!E293*1.25,1)</f>
        <v>50000</v>
      </c>
      <c r="F293">
        <f>FLOOR(EnemyInfoCasual!F293*1.25,1)</f>
        <v>5000</v>
      </c>
      <c r="G293">
        <f>FLOOR(EnemyInfoCasual!G293*1.5,1)</f>
        <v>24000</v>
      </c>
      <c r="H293" s="7">
        <f>EnemyInfoCasual!H293</f>
        <v>0</v>
      </c>
      <c r="I293" s="6">
        <f>EnemyInfoCasual!I293</f>
        <v>1</v>
      </c>
      <c r="J293" s="8" t="str">
        <f>EnemyInfoCasual!J293</f>
        <v>The Special Arena</v>
      </c>
      <c r="K293" s="5"/>
      <c r="L293" s="11">
        <f>EnemyInfoCasual!L293</f>
        <v>0.62000000000000011</v>
      </c>
    </row>
    <row r="294" spans="1:12">
      <c r="A294" s="3">
        <f>EnemyInfoCasual!A294</f>
        <v>293</v>
      </c>
      <c r="B294" s="4" t="str">
        <f>EnemyInfoCasual!B294</f>
        <v>Dark Spirit</v>
      </c>
      <c r="C294" s="10">
        <f>EnemyInfoCasual!C294</f>
        <v>1</v>
      </c>
      <c r="D294" s="37">
        <f>EnemyInfoCasual!D294</f>
        <v>4</v>
      </c>
      <c r="E294">
        <f>FLOOR(EnemyInfoCasual!E294*1.25,1)</f>
        <v>87500</v>
      </c>
      <c r="F294">
        <f>FLOOR(EnemyInfoCasual!F294*1.25,1)</f>
        <v>5625</v>
      </c>
      <c r="G294">
        <f>FLOOR(EnemyInfoCasual!G294*1.5,1)</f>
        <v>27000</v>
      </c>
      <c r="H294" s="7">
        <f>EnemyInfoCasual!H294</f>
        <v>0</v>
      </c>
      <c r="I294" s="6">
        <f>EnemyInfoCasual!I294</f>
        <v>1</v>
      </c>
      <c r="J294" s="8" t="str">
        <f>EnemyInfoCasual!J294</f>
        <v>The Special Arena</v>
      </c>
      <c r="K294" s="5"/>
      <c r="L294" s="11">
        <f>EnemyInfoCasual!L294</f>
        <v>0.62000000000000011</v>
      </c>
    </row>
    <row r="295" spans="1:12">
      <c r="A295" s="3">
        <f>EnemyInfoCasual!A295</f>
        <v>294</v>
      </c>
      <c r="B295" s="4" t="str">
        <f>EnemyInfoCasual!B295</f>
        <v>Dark Stone</v>
      </c>
      <c r="C295" s="10">
        <f>EnemyInfoCasual!C295</f>
        <v>1</v>
      </c>
      <c r="D295" s="37">
        <f>EnemyInfoCasual!D295</f>
        <v>4</v>
      </c>
      <c r="E295">
        <f>FLOOR(EnemyInfoCasual!E295*1.25,1)</f>
        <v>125000</v>
      </c>
      <c r="F295">
        <f>FLOOR(EnemyInfoCasual!F295*1.25,1)</f>
        <v>6250</v>
      </c>
      <c r="G295">
        <f>FLOOR(EnemyInfoCasual!G295*1.5,1)</f>
        <v>30000</v>
      </c>
      <c r="H295" s="7">
        <f>EnemyInfoCasual!H295</f>
        <v>0</v>
      </c>
      <c r="I295" s="6">
        <f>EnemyInfoCasual!I295</f>
        <v>1</v>
      </c>
      <c r="J295" s="8" t="str">
        <f>EnemyInfoCasual!J295</f>
        <v>The Special Arena</v>
      </c>
      <c r="K295" s="5"/>
      <c r="L295" s="11">
        <f>EnemyInfoCasual!L295</f>
        <v>0.62000000000000011</v>
      </c>
    </row>
    <row r="296" spans="1:12">
      <c r="A296" s="3">
        <f>EnemyInfoCasual!A296</f>
        <v>295</v>
      </c>
      <c r="B296" s="4" t="str">
        <f>EnemyInfoCasual!B296</f>
        <v>THE MEGABOSS</v>
      </c>
      <c r="C296" s="10">
        <f>EnemyInfoCasual!C296</f>
        <v>1</v>
      </c>
      <c r="D296" s="37">
        <f>EnemyInfoCasual!D296</f>
        <v>4</v>
      </c>
      <c r="E296">
        <f>FLOOR(EnemyInfoCasual!E296*1.25,1)</f>
        <v>1875000</v>
      </c>
      <c r="F296">
        <f>FLOOR(EnemyInfoCasual!F296*1.25,1)</f>
        <v>250000</v>
      </c>
      <c r="G296">
        <f>FLOOR(EnemyInfoCasual!G296*1.5,1)</f>
        <v>300000</v>
      </c>
      <c r="H296" s="7">
        <f>EnemyInfoCasual!H296</f>
        <v>1</v>
      </c>
      <c r="I296" s="6">
        <f>EnemyInfoCasual!I296</f>
        <v>1</v>
      </c>
      <c r="J296" s="8" t="str">
        <f>EnemyInfoCasual!J296</f>
        <v>The Special Arena</v>
      </c>
      <c r="K296" s="5"/>
      <c r="L296" s="11">
        <f>EnemyInfoCasual!L296</f>
        <v>0.62000000000000011</v>
      </c>
    </row>
    <row r="297" spans="1:12">
      <c r="A297" s="3">
        <f>EnemyInfoCasual!A297</f>
        <v>296</v>
      </c>
      <c r="B297" s="4" t="str">
        <f>EnemyInfoCasual!B297</f>
        <v>Light Donkey</v>
      </c>
      <c r="C297" s="10">
        <f>EnemyInfoCasual!C297</f>
        <v>1</v>
      </c>
      <c r="D297" s="37">
        <f>EnemyInfoCasual!D297</f>
        <v>5</v>
      </c>
      <c r="E297">
        <f>FLOOR(EnemyInfoCasual!E297*1.25,1)</f>
        <v>1562</v>
      </c>
      <c r="F297">
        <f>FLOOR(EnemyInfoCasual!F297*1.25,1)</f>
        <v>62</v>
      </c>
      <c r="G297">
        <f>FLOOR(EnemyInfoCasual!G297*1.5,1)</f>
        <v>300</v>
      </c>
      <c r="H297" s="7">
        <f>EnemyInfoCasual!H297</f>
        <v>1</v>
      </c>
      <c r="I297" s="6">
        <f>EnemyInfoCasual!I297</f>
        <v>0</v>
      </c>
      <c r="J297" s="8" t="str">
        <f>EnemyInfoCasual!J297</f>
        <v>-Infinity: Prehistoric Area</v>
      </c>
      <c r="K297" s="5"/>
      <c r="L297" s="11">
        <f>EnemyInfoCasual!L297</f>
        <v>0.79999999999999982</v>
      </c>
    </row>
    <row r="298" spans="1:12">
      <c r="A298" s="3">
        <f>EnemyInfoCasual!A298</f>
        <v>297</v>
      </c>
      <c r="B298" s="4" t="str">
        <f>EnemyInfoCasual!B298</f>
        <v>Dark Donkey</v>
      </c>
      <c r="C298" s="10">
        <f>EnemyInfoCasual!C298</f>
        <v>1</v>
      </c>
      <c r="D298" s="37">
        <f>EnemyInfoCasual!D298</f>
        <v>5</v>
      </c>
      <c r="E298">
        <f>FLOOR(EnemyInfoCasual!E298*1.25,1)</f>
        <v>1562</v>
      </c>
      <c r="F298">
        <f>FLOOR(EnemyInfoCasual!F298*1.25,1)</f>
        <v>62</v>
      </c>
      <c r="G298">
        <f>FLOOR(EnemyInfoCasual!G298*1.5,1)</f>
        <v>300</v>
      </c>
      <c r="H298" s="7">
        <f>EnemyInfoCasual!H298</f>
        <v>1</v>
      </c>
      <c r="I298" s="6">
        <f>EnemyInfoCasual!I298</f>
        <v>0</v>
      </c>
      <c r="J298" s="8" t="str">
        <f>EnemyInfoCasual!J298</f>
        <v>-Infinity: Prehistoric Area</v>
      </c>
      <c r="K298" s="5"/>
      <c r="L298" s="11">
        <f>EnemyInfoCasual!L298</f>
        <v>0.79999999999999982</v>
      </c>
    </row>
    <row r="299" spans="1:12">
      <c r="A299" s="3">
        <f>EnemyInfoCasual!A299</f>
        <v>298</v>
      </c>
      <c r="B299" s="4" t="str">
        <f>EnemyInfoCasual!B299</f>
        <v>Green Raptor</v>
      </c>
      <c r="C299" s="10">
        <f>EnemyInfoCasual!C299</f>
        <v>1</v>
      </c>
      <c r="D299" s="37">
        <f>EnemyInfoCasual!D299</f>
        <v>5</v>
      </c>
      <c r="E299">
        <f>FLOOR(EnemyInfoCasual!E299*1.25,1)</f>
        <v>1875</v>
      </c>
      <c r="F299">
        <f>FLOOR(EnemyInfoCasual!F299*1.25,1)</f>
        <v>62</v>
      </c>
      <c r="G299">
        <f>FLOOR(EnemyInfoCasual!G299*1.5,1)</f>
        <v>300</v>
      </c>
      <c r="H299" s="7">
        <f>EnemyInfoCasual!H299</f>
        <v>1</v>
      </c>
      <c r="I299" s="6">
        <f>EnemyInfoCasual!I299</f>
        <v>0</v>
      </c>
      <c r="J299" s="8" t="str">
        <f>EnemyInfoCasual!J299</f>
        <v>-Infinity: Prehistoric Area</v>
      </c>
      <c r="K299" s="5"/>
      <c r="L299" s="11">
        <f>EnemyInfoCasual!L299</f>
        <v>0.79999999999999982</v>
      </c>
    </row>
    <row r="300" spans="1:12">
      <c r="A300" s="3">
        <f>EnemyInfoCasual!A300</f>
        <v>299</v>
      </c>
      <c r="B300" s="4" t="str">
        <f>EnemyInfoCasual!B300</f>
        <v>Blue Raptor</v>
      </c>
      <c r="C300" s="10">
        <f>EnemyInfoCasual!C300</f>
        <v>1</v>
      </c>
      <c r="D300" s="37">
        <f>EnemyInfoCasual!D300</f>
        <v>5</v>
      </c>
      <c r="E300">
        <f>FLOOR(EnemyInfoCasual!E300*1.25,1)</f>
        <v>1875</v>
      </c>
      <c r="F300">
        <f>FLOOR(EnemyInfoCasual!F300*1.25,1)</f>
        <v>62</v>
      </c>
      <c r="G300">
        <f>FLOOR(EnemyInfoCasual!G300*1.5,1)</f>
        <v>300</v>
      </c>
      <c r="H300" s="7">
        <f>EnemyInfoCasual!H300</f>
        <v>1</v>
      </c>
      <c r="I300" s="6">
        <f>EnemyInfoCasual!I300</f>
        <v>0</v>
      </c>
      <c r="J300" s="8" t="str">
        <f>EnemyInfoCasual!J300</f>
        <v>-Infinity: Prehistoric Area</v>
      </c>
      <c r="K300" s="5"/>
      <c r="L300" s="11">
        <f>EnemyInfoCasual!L300</f>
        <v>0.79999999999999982</v>
      </c>
    </row>
    <row r="301" spans="1:12">
      <c r="A301" s="3">
        <f>EnemyInfoCasual!A301</f>
        <v>300</v>
      </c>
      <c r="B301" s="4" t="str">
        <f>EnemyInfoCasual!B301</f>
        <v>Red Raptor</v>
      </c>
      <c r="C301" s="10">
        <f>EnemyInfoCasual!C301</f>
        <v>1</v>
      </c>
      <c r="D301" s="37">
        <f>EnemyInfoCasual!D301</f>
        <v>5</v>
      </c>
      <c r="E301">
        <f>FLOOR(EnemyInfoCasual!E301*1.25,1)</f>
        <v>1875</v>
      </c>
      <c r="F301">
        <f>FLOOR(EnemyInfoCasual!F301*1.25,1)</f>
        <v>62</v>
      </c>
      <c r="G301">
        <f>FLOOR(EnemyInfoCasual!G301*1.5,1)</f>
        <v>300</v>
      </c>
      <c r="H301" s="7">
        <f>EnemyInfoCasual!H301</f>
        <v>1</v>
      </c>
      <c r="I301" s="6">
        <f>EnemyInfoCasual!I301</f>
        <v>0</v>
      </c>
      <c r="J301" s="8" t="str">
        <f>EnemyInfoCasual!J301</f>
        <v>-Infinity: Prehistoric Area</v>
      </c>
      <c r="K301" s="5"/>
      <c r="L301" s="11">
        <f>EnemyInfoCasual!L301</f>
        <v>0.79999999999999982</v>
      </c>
    </row>
    <row r="302" spans="1:12">
      <c r="A302" s="3">
        <f>EnemyInfoCasual!A302</f>
        <v>301</v>
      </c>
      <c r="B302" s="4" t="str">
        <f>EnemyInfoCasual!B302</f>
        <v>Light Donkey?</v>
      </c>
      <c r="C302" s="10">
        <f>EnemyInfoCasual!C302</f>
        <v>1</v>
      </c>
      <c r="D302" s="37">
        <f>EnemyInfoCasual!D302</f>
        <v>4</v>
      </c>
      <c r="E302">
        <f>FLOOR(EnemyInfoCasual!E302*1.25,1)</f>
        <v>15625</v>
      </c>
      <c r="F302">
        <f>FLOOR(EnemyInfoCasual!F302*1.25,1)</f>
        <v>312</v>
      </c>
      <c r="G302">
        <f>FLOOR(EnemyInfoCasual!G302*1.5,1)</f>
        <v>9000</v>
      </c>
      <c r="H302" s="7">
        <f>EnemyInfoCasual!H302</f>
        <v>1</v>
      </c>
      <c r="I302" s="6">
        <f>EnemyInfoCasual!I302</f>
        <v>0</v>
      </c>
      <c r="J302" s="8" t="str">
        <f>EnemyInfoCasual!J302</f>
        <v>Entry Room</v>
      </c>
      <c r="K302" s="5"/>
      <c r="L302" s="11">
        <f>EnemyInfoCasual!L302</f>
        <v>0.62000000000000011</v>
      </c>
    </row>
    <row r="303" spans="1:12">
      <c r="A303" s="3">
        <f>EnemyInfoCasual!A303</f>
        <v>302</v>
      </c>
      <c r="B303" s="4" t="str">
        <f>EnemyInfoCasual!B303</f>
        <v>Dark Donkey?</v>
      </c>
      <c r="C303" s="10">
        <f>EnemyInfoCasual!C303</f>
        <v>1</v>
      </c>
      <c r="D303" s="37">
        <f>EnemyInfoCasual!D303</f>
        <v>4</v>
      </c>
      <c r="E303">
        <f>FLOOR(EnemyInfoCasual!E303*1.25,1)</f>
        <v>15625</v>
      </c>
      <c r="F303">
        <f>FLOOR(EnemyInfoCasual!F303*1.25,1)</f>
        <v>312</v>
      </c>
      <c r="G303">
        <f>FLOOR(EnemyInfoCasual!G303*1.5,1)</f>
        <v>9000</v>
      </c>
      <c r="H303" s="7">
        <f>EnemyInfoCasual!H303</f>
        <v>1</v>
      </c>
      <c r="I303" s="6">
        <f>EnemyInfoCasual!I303</f>
        <v>0</v>
      </c>
      <c r="J303" s="8" t="str">
        <f>EnemyInfoCasual!J303</f>
        <v>Entry Room</v>
      </c>
      <c r="K303" s="5"/>
      <c r="L303" s="11">
        <f>EnemyInfoCasual!L303</f>
        <v>0.62000000000000011</v>
      </c>
    </row>
    <row r="304" spans="1:12">
      <c r="A304" s="3">
        <f>EnemyInfoCasual!A304</f>
        <v>303</v>
      </c>
      <c r="B304" s="4" t="str">
        <f>EnemyInfoCasual!B304</f>
        <v>Green Raptor?</v>
      </c>
      <c r="C304" s="10">
        <f>EnemyInfoCasual!C304</f>
        <v>1</v>
      </c>
      <c r="D304" s="37">
        <f>EnemyInfoCasual!D304</f>
        <v>4</v>
      </c>
      <c r="E304">
        <f>FLOOR(EnemyInfoCasual!E304*1.25,1)</f>
        <v>18750</v>
      </c>
      <c r="F304">
        <f>FLOOR(EnemyInfoCasual!F304*1.25,1)</f>
        <v>312</v>
      </c>
      <c r="G304">
        <f>FLOOR(EnemyInfoCasual!G304*1.5,1)</f>
        <v>9000</v>
      </c>
      <c r="H304" s="7">
        <f>EnemyInfoCasual!H304</f>
        <v>1</v>
      </c>
      <c r="I304" s="6">
        <f>EnemyInfoCasual!I304</f>
        <v>0</v>
      </c>
      <c r="J304" s="8" t="str">
        <f>EnemyInfoCasual!J304</f>
        <v>Entry Room</v>
      </c>
      <c r="K304" s="5"/>
      <c r="L304" s="11">
        <f>EnemyInfoCasual!L304</f>
        <v>0.62000000000000011</v>
      </c>
    </row>
    <row r="305" spans="1:12">
      <c r="A305" s="3">
        <f>EnemyInfoCasual!A305</f>
        <v>304</v>
      </c>
      <c r="B305" s="4" t="str">
        <f>EnemyInfoCasual!B305</f>
        <v>Blue Raptor?</v>
      </c>
      <c r="C305" s="10">
        <f>EnemyInfoCasual!C305</f>
        <v>1</v>
      </c>
      <c r="D305" s="37">
        <f>EnemyInfoCasual!D305</f>
        <v>4</v>
      </c>
      <c r="E305">
        <f>FLOOR(EnemyInfoCasual!E305*1.25,1)</f>
        <v>18750</v>
      </c>
      <c r="F305">
        <f>FLOOR(EnemyInfoCasual!F305*1.25,1)</f>
        <v>312</v>
      </c>
      <c r="G305">
        <f>FLOOR(EnemyInfoCasual!G305*1.5,1)</f>
        <v>9000</v>
      </c>
      <c r="H305" s="7">
        <f>EnemyInfoCasual!H305</f>
        <v>1</v>
      </c>
      <c r="I305" s="6">
        <f>EnemyInfoCasual!I305</f>
        <v>0</v>
      </c>
      <c r="J305" s="8" t="str">
        <f>EnemyInfoCasual!J305</f>
        <v>Entry Room</v>
      </c>
      <c r="K305" s="5"/>
      <c r="L305" s="11">
        <f>EnemyInfoCasual!L305</f>
        <v>0.62000000000000011</v>
      </c>
    </row>
    <row r="306" spans="1:12">
      <c r="A306" s="3">
        <f>EnemyInfoCasual!A306</f>
        <v>305</v>
      </c>
      <c r="B306" s="4" t="str">
        <f>EnemyInfoCasual!B306</f>
        <v>Red Raptor?</v>
      </c>
      <c r="C306" s="10">
        <f>EnemyInfoCasual!C306</f>
        <v>1</v>
      </c>
      <c r="D306" s="37">
        <f>EnemyInfoCasual!D306</f>
        <v>4</v>
      </c>
      <c r="E306">
        <f>FLOOR(EnemyInfoCasual!E306*1.25,1)</f>
        <v>18750</v>
      </c>
      <c r="F306">
        <f>FLOOR(EnemyInfoCasual!F306*1.25,1)</f>
        <v>312</v>
      </c>
      <c r="G306">
        <f>FLOOR(EnemyInfoCasual!G306*1.5,1)</f>
        <v>9000</v>
      </c>
      <c r="H306" s="7">
        <f>EnemyInfoCasual!H306</f>
        <v>1</v>
      </c>
      <c r="I306" s="6">
        <f>EnemyInfoCasual!I306</f>
        <v>0</v>
      </c>
      <c r="J306" s="8" t="str">
        <f>EnemyInfoCasual!J306</f>
        <v>Entry Room</v>
      </c>
      <c r="K306" s="5"/>
      <c r="L306" s="11">
        <f>EnemyInfoCasual!L306</f>
        <v>0.62000000000000011</v>
      </c>
    </row>
    <row r="307" spans="1:12">
      <c r="A307" s="3">
        <f>EnemyInfoCasual!A307</f>
        <v>306</v>
      </c>
      <c r="B307" s="4" t="str">
        <f>EnemyInfoCasual!B307</f>
        <v>Green Bomb</v>
      </c>
      <c r="C307" s="10">
        <f>EnemyInfoCasual!C307</f>
        <v>1</v>
      </c>
      <c r="D307" s="37">
        <f>EnemyInfoCasual!D307</f>
        <v>3</v>
      </c>
      <c r="E307">
        <f>FLOOR(EnemyInfoCasual!E307*1.25,1)</f>
        <v>62500</v>
      </c>
      <c r="F307">
        <f>FLOOR(EnemyInfoCasual!F307*1.25,1)</f>
        <v>625</v>
      </c>
      <c r="G307">
        <f>FLOOR(EnemyInfoCasual!G307*1.5,1)</f>
        <v>22500</v>
      </c>
      <c r="H307" s="7">
        <f>EnemyInfoCasual!H307</f>
        <v>1</v>
      </c>
      <c r="I307" s="6">
        <f>EnemyInfoCasual!I307</f>
        <v>0</v>
      </c>
      <c r="J307" s="8" t="str">
        <f>EnemyInfoCasual!J307</f>
        <v>Reaction Room</v>
      </c>
      <c r="K307" s="5"/>
      <c r="L307" s="11">
        <f>EnemyInfoCasual!L307</f>
        <v>0.43999999999999995</v>
      </c>
    </row>
    <row r="308" spans="1:12">
      <c r="A308" s="3">
        <f>EnemyInfoCasual!A308</f>
        <v>307</v>
      </c>
      <c r="B308" s="4" t="str">
        <f>EnemyInfoCasual!B308</f>
        <v>Red Bomb</v>
      </c>
      <c r="C308" s="10">
        <f>EnemyInfoCasual!C308</f>
        <v>1</v>
      </c>
      <c r="D308" s="37">
        <f>EnemyInfoCasual!D308</f>
        <v>3</v>
      </c>
      <c r="E308">
        <f>FLOOR(EnemyInfoCasual!E308*1.25,1)</f>
        <v>62500</v>
      </c>
      <c r="F308">
        <f>FLOOR(EnemyInfoCasual!F308*1.25,1)</f>
        <v>625</v>
      </c>
      <c r="G308">
        <f>FLOOR(EnemyInfoCasual!G308*1.5,1)</f>
        <v>22500</v>
      </c>
      <c r="H308" s="7">
        <f>EnemyInfoCasual!H308</f>
        <v>1</v>
      </c>
      <c r="I308" s="6">
        <f>EnemyInfoCasual!I308</f>
        <v>0</v>
      </c>
      <c r="J308" s="8" t="str">
        <f>EnemyInfoCasual!J308</f>
        <v>Reaction Room</v>
      </c>
      <c r="K308" s="5"/>
      <c r="L308" s="11">
        <f>EnemyInfoCasual!L308</f>
        <v>0.43999999999999995</v>
      </c>
    </row>
    <row r="309" spans="1:12">
      <c r="A309" s="3">
        <f>EnemyInfoCasual!A309</f>
        <v>308</v>
      </c>
      <c r="B309" s="4" t="str">
        <f>EnemyInfoCasual!B309</f>
        <v>Reaction Box</v>
      </c>
      <c r="C309" s="10">
        <f>EnemyInfoCasual!C309</f>
        <v>1</v>
      </c>
      <c r="D309" s="37">
        <f>EnemyInfoCasual!D309</f>
        <v>3</v>
      </c>
      <c r="E309">
        <f>FLOOR(EnemyInfoCasual!E309*1.25,1)</f>
        <v>31250</v>
      </c>
      <c r="F309">
        <f>FLOOR(EnemyInfoCasual!F309*1.25,1)</f>
        <v>625</v>
      </c>
      <c r="G309">
        <f>FLOOR(EnemyInfoCasual!G309*1.5,1)</f>
        <v>22500</v>
      </c>
      <c r="H309" s="7">
        <f>EnemyInfoCasual!H309</f>
        <v>0</v>
      </c>
      <c r="I309" s="6">
        <f>EnemyInfoCasual!I309</f>
        <v>0</v>
      </c>
      <c r="J309" s="8" t="str">
        <f>EnemyInfoCasual!J309</f>
        <v>Chain Reaction Room</v>
      </c>
      <c r="K309" s="5"/>
      <c r="L309" s="11">
        <f>EnemyInfoCasual!L309</f>
        <v>0.43999999999999995</v>
      </c>
    </row>
    <row r="310" spans="1:12">
      <c r="A310" s="3">
        <f>EnemyInfoCasual!A310</f>
        <v>309</v>
      </c>
      <c r="B310" s="4" t="str">
        <f>EnemyInfoCasual!B310</f>
        <v>Reaction Box</v>
      </c>
      <c r="C310" s="10">
        <f>EnemyInfoCasual!C310</f>
        <v>1</v>
      </c>
      <c r="D310" s="37">
        <f>EnemyInfoCasual!D310</f>
        <v>3</v>
      </c>
      <c r="E310">
        <f>FLOOR(EnemyInfoCasual!E310*1.25,1)</f>
        <v>31250</v>
      </c>
      <c r="F310">
        <f>FLOOR(EnemyInfoCasual!F310*1.25,1)</f>
        <v>625</v>
      </c>
      <c r="G310">
        <f>FLOOR(EnemyInfoCasual!G310*1.5,1)</f>
        <v>22500</v>
      </c>
      <c r="H310" s="7">
        <f>EnemyInfoCasual!H310</f>
        <v>0</v>
      </c>
      <c r="I310" s="6">
        <f>EnemyInfoCasual!I310</f>
        <v>0</v>
      </c>
      <c r="J310" s="8" t="str">
        <f>EnemyInfoCasual!J310</f>
        <v>Chain Reaction Room</v>
      </c>
      <c r="K310" s="5"/>
      <c r="L310" s="11">
        <f>EnemyInfoCasual!L310</f>
        <v>0.43999999999999995</v>
      </c>
    </row>
    <row r="311" spans="1:12">
      <c r="A311" s="3">
        <f>EnemyInfoCasual!A311</f>
        <v>310</v>
      </c>
      <c r="B311" s="4" t="str">
        <f>EnemyInfoCasual!B311</f>
        <v>Lucky Box</v>
      </c>
      <c r="C311" s="10">
        <f>EnemyInfoCasual!C311</f>
        <v>1</v>
      </c>
      <c r="D311" s="37">
        <f>EnemyInfoCasual!D311</f>
        <v>2</v>
      </c>
      <c r="E311">
        <f>FLOOR(EnemyInfoCasual!E311*1.25,1)</f>
        <v>37500</v>
      </c>
      <c r="F311">
        <f>FLOOR(EnemyInfoCasual!F311*1.25,1)</f>
        <v>625</v>
      </c>
      <c r="G311">
        <f>FLOOR(EnemyInfoCasual!G311*1.5,1)</f>
        <v>22500</v>
      </c>
      <c r="H311" s="7">
        <f>EnemyInfoCasual!H311</f>
        <v>0</v>
      </c>
      <c r="I311" s="6">
        <f>EnemyInfoCasual!I311</f>
        <v>0</v>
      </c>
      <c r="J311" s="8" t="str">
        <f>EnemyInfoCasual!J311</f>
        <v>Luck Room</v>
      </c>
      <c r="K311" s="5"/>
      <c r="L311" s="11">
        <f>EnemyInfoCasual!L311</f>
        <v>0.32000000000000006</v>
      </c>
    </row>
    <row r="312" spans="1:12">
      <c r="A312" s="3">
        <f>EnemyInfoCasual!A312</f>
        <v>311</v>
      </c>
      <c r="B312" s="4" t="str">
        <f>EnemyInfoCasual!B312</f>
        <v>Lucky Box</v>
      </c>
      <c r="C312" s="10">
        <f>EnemyInfoCasual!C312</f>
        <v>1</v>
      </c>
      <c r="D312" s="37">
        <f>EnemyInfoCasual!D312</f>
        <v>2</v>
      </c>
      <c r="E312">
        <f>FLOOR(EnemyInfoCasual!E312*1.25,1)</f>
        <v>37500</v>
      </c>
      <c r="F312">
        <f>FLOOR(EnemyInfoCasual!F312*1.25,1)</f>
        <v>625</v>
      </c>
      <c r="G312">
        <f>FLOOR(EnemyInfoCasual!G312*1.5,1)</f>
        <v>22500</v>
      </c>
      <c r="H312" s="7">
        <f>EnemyInfoCasual!H312</f>
        <v>0</v>
      </c>
      <c r="I312" s="6">
        <f>EnemyInfoCasual!I312</f>
        <v>0</v>
      </c>
      <c r="J312" s="8" t="str">
        <f>EnemyInfoCasual!J312</f>
        <v>Luck Room</v>
      </c>
      <c r="K312" s="5"/>
      <c r="L312" s="11">
        <f>EnemyInfoCasual!L312</f>
        <v>0.32000000000000006</v>
      </c>
    </row>
    <row r="313" spans="1:12">
      <c r="A313" s="3">
        <f>EnemyInfoCasual!A313</f>
        <v>312</v>
      </c>
      <c r="B313" s="4" t="str">
        <f>EnemyInfoCasual!B313</f>
        <v>Lucky Box</v>
      </c>
      <c r="C313" s="10">
        <f>EnemyInfoCasual!C313</f>
        <v>1</v>
      </c>
      <c r="D313" s="37">
        <f>EnemyInfoCasual!D313</f>
        <v>2</v>
      </c>
      <c r="E313">
        <f>FLOOR(EnemyInfoCasual!E313*1.25,1)</f>
        <v>37500</v>
      </c>
      <c r="F313">
        <f>FLOOR(EnemyInfoCasual!F313*1.25,1)</f>
        <v>625</v>
      </c>
      <c r="G313">
        <f>FLOOR(EnemyInfoCasual!G313*1.5,1)</f>
        <v>22500</v>
      </c>
      <c r="H313" s="7">
        <f>EnemyInfoCasual!H313</f>
        <v>0</v>
      </c>
      <c r="I313" s="6">
        <f>EnemyInfoCasual!I313</f>
        <v>0</v>
      </c>
      <c r="J313" s="8" t="str">
        <f>EnemyInfoCasual!J313</f>
        <v>Luck Room</v>
      </c>
      <c r="K313" s="5"/>
      <c r="L313" s="11">
        <f>EnemyInfoCasual!L313</f>
        <v>0.32000000000000006</v>
      </c>
    </row>
    <row r="314" spans="1:12">
      <c r="A314" s="3">
        <f>EnemyInfoCasual!A314</f>
        <v>313</v>
      </c>
      <c r="B314" s="4" t="str">
        <f>EnemyInfoCasual!B314</f>
        <v>Poisonous Slime</v>
      </c>
      <c r="C314" s="10">
        <f>EnemyInfoCasual!C314</f>
        <v>1</v>
      </c>
      <c r="D314" s="37">
        <f>EnemyInfoCasual!D314</f>
        <v>3</v>
      </c>
      <c r="E314">
        <f>FLOOR(EnemyInfoCasual!E314*1.25,1)</f>
        <v>6250</v>
      </c>
      <c r="F314">
        <f>FLOOR(EnemyInfoCasual!F314*1.25,1)</f>
        <v>125</v>
      </c>
      <c r="G314">
        <f>FLOOR(EnemyInfoCasual!G314*1.5,1)</f>
        <v>3000</v>
      </c>
      <c r="H314" s="7">
        <f>EnemyInfoCasual!H314</f>
        <v>0</v>
      </c>
      <c r="I314" s="6">
        <f>EnemyInfoCasual!I314</f>
        <v>0</v>
      </c>
      <c r="J314" s="8" t="str">
        <f>EnemyInfoCasual!J314</f>
        <v>Luck Room</v>
      </c>
      <c r="K314" s="5"/>
      <c r="L314" s="11">
        <f>EnemyInfoCasual!L314</f>
        <v>0.43999999999999995</v>
      </c>
    </row>
    <row r="315" spans="1:12">
      <c r="A315" s="3">
        <f>EnemyInfoCasual!A315</f>
        <v>314</v>
      </c>
      <c r="B315" s="4" t="str">
        <f>EnemyInfoCasual!B315</f>
        <v>Darkness Slime</v>
      </c>
      <c r="C315" s="10">
        <f>EnemyInfoCasual!C315</f>
        <v>1</v>
      </c>
      <c r="D315" s="37">
        <f>EnemyInfoCasual!D315</f>
        <v>3</v>
      </c>
      <c r="E315">
        <f>FLOOR(EnemyInfoCasual!E315*1.25,1)</f>
        <v>6250</v>
      </c>
      <c r="F315">
        <f>FLOOR(EnemyInfoCasual!F315*1.25,1)</f>
        <v>125</v>
      </c>
      <c r="G315">
        <f>FLOOR(EnemyInfoCasual!G315*1.5,1)</f>
        <v>3000</v>
      </c>
      <c r="H315" s="7">
        <f>EnemyInfoCasual!H315</f>
        <v>0</v>
      </c>
      <c r="I315" s="6">
        <f>EnemyInfoCasual!I315</f>
        <v>0</v>
      </c>
      <c r="J315" s="8" t="str">
        <f>EnemyInfoCasual!J315</f>
        <v>Luck Room</v>
      </c>
      <c r="K315" s="5"/>
      <c r="L315" s="11">
        <f>EnemyInfoCasual!L315</f>
        <v>0.43999999999999995</v>
      </c>
    </row>
    <row r="316" spans="1:12">
      <c r="A316" s="3">
        <f>EnemyInfoCasual!A316</f>
        <v>315</v>
      </c>
      <c r="B316" s="4" t="str">
        <f>EnemyInfoCasual!B316</f>
        <v>Destroyer Slime</v>
      </c>
      <c r="C316" s="10">
        <f>EnemyInfoCasual!C316</f>
        <v>1</v>
      </c>
      <c r="D316" s="37">
        <f>EnemyInfoCasual!D316</f>
        <v>3</v>
      </c>
      <c r="E316">
        <f>FLOOR(EnemyInfoCasual!E316*1.25,1)</f>
        <v>6250</v>
      </c>
      <c r="F316">
        <f>FLOOR(EnemyInfoCasual!F316*1.25,1)</f>
        <v>125</v>
      </c>
      <c r="G316">
        <f>FLOOR(EnemyInfoCasual!G316*1.5,1)</f>
        <v>3000</v>
      </c>
      <c r="H316" s="7">
        <f>EnemyInfoCasual!H316</f>
        <v>0</v>
      </c>
      <c r="I316" s="6">
        <f>EnemyInfoCasual!I316</f>
        <v>0</v>
      </c>
      <c r="J316" s="8" t="str">
        <f>EnemyInfoCasual!J316</f>
        <v>Luck Room</v>
      </c>
      <c r="K316" s="5"/>
      <c r="L316" s="11">
        <f>EnemyInfoCasual!L316</f>
        <v>0.43999999999999995</v>
      </c>
    </row>
    <row r="317" spans="1:12">
      <c r="A317" s="3">
        <f>EnemyInfoCasual!A317</f>
        <v>316</v>
      </c>
      <c r="B317" s="4" t="str">
        <f>EnemyInfoCasual!B317</f>
        <v>Anti-Snail</v>
      </c>
      <c r="C317" s="10">
        <f>EnemyInfoCasual!C317</f>
        <v>1</v>
      </c>
      <c r="D317" s="37">
        <f>EnemyInfoCasual!D317</f>
        <v>4</v>
      </c>
      <c r="E317">
        <f>FLOOR(EnemyInfoCasual!E317*1.25,1)</f>
        <v>62500</v>
      </c>
      <c r="F317">
        <f>FLOOR(EnemyInfoCasual!F317*1.25,1)</f>
        <v>1250</v>
      </c>
      <c r="G317">
        <f>FLOOR(EnemyInfoCasual!G317*1.5,1)</f>
        <v>30000</v>
      </c>
      <c r="H317" s="7">
        <f>EnemyInfoCasual!H317</f>
        <v>1</v>
      </c>
      <c r="I317" s="6">
        <f>EnemyInfoCasual!I317</f>
        <v>0</v>
      </c>
      <c r="J317" s="8" t="str">
        <f>EnemyInfoCasual!J317</f>
        <v>Speed Room</v>
      </c>
      <c r="K317" s="5"/>
      <c r="L317" s="11">
        <f>EnemyInfoCasual!L317</f>
        <v>0.62000000000000011</v>
      </c>
    </row>
    <row r="318" spans="1:12">
      <c r="A318" s="3">
        <f>EnemyInfoCasual!A318</f>
        <v>317</v>
      </c>
      <c r="B318" s="4" t="str">
        <f>EnemyInfoCasual!B318</f>
        <v>Powerful Snail</v>
      </c>
      <c r="C318" s="10">
        <f>EnemyInfoCasual!C318</f>
        <v>1</v>
      </c>
      <c r="D318" s="37">
        <f>EnemyInfoCasual!D318</f>
        <v>3</v>
      </c>
      <c r="E318">
        <f>FLOOR(EnemyInfoCasual!E318*1.25,1)</f>
        <v>93750</v>
      </c>
      <c r="F318">
        <f>FLOOR(EnemyInfoCasual!F318*1.25,1)</f>
        <v>1250</v>
      </c>
      <c r="G318">
        <f>FLOOR(EnemyInfoCasual!G318*1.5,1)</f>
        <v>37500</v>
      </c>
      <c r="H318" s="7">
        <f>EnemyInfoCasual!H318</f>
        <v>1</v>
      </c>
      <c r="I318" s="6">
        <f>EnemyInfoCasual!I318</f>
        <v>0</v>
      </c>
      <c r="J318" s="8" t="str">
        <f>EnemyInfoCasual!J318</f>
        <v>Dimensional Room</v>
      </c>
      <c r="K318" s="5"/>
      <c r="L318" s="11">
        <f>EnemyInfoCasual!L318</f>
        <v>0.43999999999999995</v>
      </c>
    </row>
    <row r="319" spans="1:12">
      <c r="A319" s="3">
        <f>EnemyInfoCasual!A319</f>
        <v>318</v>
      </c>
      <c r="B319" s="4" t="str">
        <f>EnemyInfoCasual!B319</f>
        <v>Power Stone</v>
      </c>
      <c r="C319" s="10">
        <f>EnemyInfoCasual!C319</f>
        <v>1</v>
      </c>
      <c r="D319" s="37">
        <f>EnemyInfoCasual!D319</f>
        <v>3</v>
      </c>
      <c r="E319">
        <f>FLOOR(EnemyInfoCasual!E319*1.25,1)</f>
        <v>625000</v>
      </c>
      <c r="F319">
        <f>FLOOR(EnemyInfoCasual!F319*1.25,1)</f>
        <v>6250</v>
      </c>
      <c r="G319">
        <f>FLOOR(EnemyInfoCasual!G319*1.5,1)</f>
        <v>75000</v>
      </c>
      <c r="H319" s="7">
        <f>EnemyInfoCasual!H319</f>
        <v>1</v>
      </c>
      <c r="I319" s="6">
        <f>EnemyInfoCasual!I319</f>
        <v>1</v>
      </c>
      <c r="J319" s="8" t="str">
        <f>EnemyInfoCasual!J319</f>
        <v>Power Room</v>
      </c>
      <c r="K319" s="5"/>
      <c r="L319" s="11">
        <f>EnemyInfoCasual!L319</f>
        <v>0.43999999999999995</v>
      </c>
    </row>
    <row r="320" spans="1:12">
      <c r="A320" s="3">
        <f>EnemyInfoCasual!A320</f>
        <v>319</v>
      </c>
      <c r="B320" s="4" t="str">
        <f>EnemyInfoCasual!B320</f>
        <v>Elite Crab</v>
      </c>
      <c r="C320" s="10">
        <f>EnemyInfoCasual!C320</f>
        <v>1</v>
      </c>
      <c r="D320" s="37">
        <f>EnemyInfoCasual!D320</f>
        <v>3</v>
      </c>
      <c r="E320">
        <f>FLOOR(EnemyInfoCasual!E320*1.25,1)</f>
        <v>625000</v>
      </c>
      <c r="F320">
        <f>FLOOR(EnemyInfoCasual!F320*1.25,1)</f>
        <v>12500</v>
      </c>
      <c r="G320">
        <f>FLOOR(EnemyInfoCasual!G320*1.5,1)</f>
        <v>150000</v>
      </c>
      <c r="H320" s="7">
        <f>EnemyInfoCasual!H320</f>
        <v>1</v>
      </c>
      <c r="I320" s="6">
        <f>EnemyInfoCasual!I320</f>
        <v>1</v>
      </c>
      <c r="J320" s="8" t="str">
        <f>EnemyInfoCasual!J320</f>
        <v>Water Room</v>
      </c>
      <c r="K320" s="5"/>
      <c r="L320" s="11">
        <f>EnemyInfoCasual!L320</f>
        <v>0.43999999999999995</v>
      </c>
    </row>
    <row r="321" spans="1:12">
      <c r="A321" s="3">
        <f>EnemyInfoCasual!A321</f>
        <v>320</v>
      </c>
      <c r="B321" s="4" t="str">
        <f>EnemyInfoCasual!B321</f>
        <v>Final Alien</v>
      </c>
      <c r="C321" s="10">
        <f>EnemyInfoCasual!C321</f>
        <v>1</v>
      </c>
      <c r="D321" s="37">
        <f>EnemyInfoCasual!D321</f>
        <v>3</v>
      </c>
      <c r="E321">
        <f>FLOOR(EnemyInfoCasual!E321*1.25,1)</f>
        <v>1250000</v>
      </c>
      <c r="F321">
        <f>FLOOR(EnemyInfoCasual!F321*1.25,1)</f>
        <v>31250</v>
      </c>
      <c r="G321">
        <f>FLOOR(EnemyInfoCasual!G321*1.5,1)</f>
        <v>300000</v>
      </c>
      <c r="H321" s="7">
        <f>EnemyInfoCasual!H321</f>
        <v>1</v>
      </c>
      <c r="I321" s="6">
        <f>EnemyInfoCasual!I321</f>
        <v>1</v>
      </c>
      <c r="J321" s="8" t="str">
        <f>EnemyInfoCasual!J321</f>
        <v>Final Room</v>
      </c>
      <c r="K321" s="5"/>
      <c r="L321" s="11">
        <f>EnemyInfoCasual!L321</f>
        <v>0.43999999999999995</v>
      </c>
    </row>
    <row r="322" spans="1:12">
      <c r="A322" s="3">
        <f>EnemyInfoCasual!A322</f>
        <v>321</v>
      </c>
      <c r="B322" s="4" t="str">
        <f>EnemyInfoCasual!B322</f>
        <v>Alien Treasure</v>
      </c>
      <c r="C322" s="10">
        <f>EnemyInfoCasual!C322</f>
        <v>1</v>
      </c>
      <c r="D322" s="37">
        <f>EnemyInfoCasual!D322</f>
        <v>3</v>
      </c>
      <c r="E322">
        <f>FLOOR(EnemyInfoCasual!E322*1.25,1)</f>
        <v>1250000</v>
      </c>
      <c r="F322">
        <f>FLOOR(EnemyInfoCasual!F322*1.25,1)</f>
        <v>62500</v>
      </c>
      <c r="G322">
        <f>FLOOR(EnemyInfoCasual!G322*1.5,1)</f>
        <v>300000</v>
      </c>
      <c r="H322" s="7">
        <f>EnemyInfoCasual!H322</f>
        <v>1</v>
      </c>
      <c r="I322" s="6">
        <f>EnemyInfoCasual!I322</f>
        <v>1</v>
      </c>
      <c r="J322" s="8" t="str">
        <f>EnemyInfoCasual!J322</f>
        <v>Treasure Room</v>
      </c>
      <c r="K322" s="5"/>
      <c r="L322" s="11">
        <f>EnemyInfoCasual!L322</f>
        <v>0.43999999999999995</v>
      </c>
    </row>
    <row r="323" spans="1:12">
      <c r="A323" s="3">
        <f>EnemyInfoCasual!A323</f>
        <v>322</v>
      </c>
      <c r="B323" s="4" t="str">
        <f>EnemyInfoCasual!B323</f>
        <v>Secret Crystal</v>
      </c>
      <c r="C323" s="10">
        <f>EnemyInfoCasual!C323</f>
        <v>1</v>
      </c>
      <c r="D323" s="37">
        <f>EnemyInfoCasual!D323</f>
        <v>5</v>
      </c>
      <c r="E323">
        <f>FLOOR(EnemyInfoCasual!E323*1.25,1)</f>
        <v>1</v>
      </c>
      <c r="F323">
        <f>FLOOR(EnemyInfoCasual!F323*1.25,1)</f>
        <v>1</v>
      </c>
      <c r="G323">
        <f>FLOOR(EnemyInfoCasual!G323*1.5,1)</f>
        <v>1</v>
      </c>
      <c r="H323" s="7">
        <f>EnemyInfoCasual!H323</f>
        <v>1</v>
      </c>
      <c r="I323" s="6">
        <f>EnemyInfoCasual!I323</f>
        <v>1</v>
      </c>
      <c r="J323" s="8" t="str">
        <f>EnemyInfoCasual!J323</f>
        <v>Mining</v>
      </c>
      <c r="K323" s="5"/>
      <c r="L323" s="11">
        <f>EnemyInfoCasual!L323</f>
        <v>0.79999999999999982</v>
      </c>
    </row>
    <row r="324" spans="1:12">
      <c r="A324" s="3">
        <f>EnemyInfoCasual!A324</f>
        <v>323</v>
      </c>
      <c r="B324" s="4" t="str">
        <f>EnemyInfoCasual!B324</f>
        <v>DON'T ATTACK!!!</v>
      </c>
      <c r="C324" s="10">
        <f>EnemyInfoCasual!C324</f>
        <v>1</v>
      </c>
      <c r="D324" s="37">
        <f>EnemyInfoCasual!D324</f>
        <v>3</v>
      </c>
      <c r="E324">
        <f>FLOOR(EnemyInfoCasual!E324*1.25,1)</f>
        <v>0</v>
      </c>
      <c r="F324">
        <f>FLOOR(EnemyInfoCasual!F324*1.25,1)</f>
        <v>0</v>
      </c>
      <c r="G324">
        <f>FLOOR(EnemyInfoCasual!G324*1.5,1)</f>
        <v>0</v>
      </c>
      <c r="H324" s="7">
        <f>EnemyInfoCasual!H324</f>
        <v>1</v>
      </c>
      <c r="I324" s="6">
        <f>EnemyInfoCasual!I324</f>
        <v>1</v>
      </c>
      <c r="J324" s="8" t="str">
        <f>EnemyInfoCasual!J324</f>
        <v>9001: Defend Mission</v>
      </c>
      <c r="K324" s="5"/>
      <c r="L324" s="11">
        <f>EnemyInfoCasual!L324</f>
        <v>0.43999999999999995</v>
      </c>
    </row>
    <row r="325" spans="1:12">
      <c r="A325" s="3">
        <f>EnemyInfoCasual!A325</f>
        <v>324</v>
      </c>
      <c r="B325" s="4" t="str">
        <f>EnemyInfoCasual!B325</f>
        <v>Blank Face</v>
      </c>
      <c r="C325" s="10">
        <f>EnemyInfoCasual!C325</f>
        <v>1</v>
      </c>
      <c r="D325" s="37">
        <f>EnemyInfoCasual!D325</f>
        <v>5</v>
      </c>
      <c r="E325">
        <f>FLOOR(EnemyInfoCasual!E325*1.25,1)</f>
        <v>12500</v>
      </c>
      <c r="F325">
        <f>FLOOR(EnemyInfoCasual!F325*1.25,1)</f>
        <v>3125</v>
      </c>
      <c r="G325">
        <f>FLOOR(EnemyInfoCasual!G325*1.5,1)</f>
        <v>7500</v>
      </c>
      <c r="H325" s="7">
        <f>EnemyInfoCasual!H325</f>
        <v>1</v>
      </c>
      <c r="I325" s="6">
        <f>EnemyInfoCasual!I325</f>
        <v>0</v>
      </c>
      <c r="J325" s="8" t="str">
        <f>EnemyInfoCasual!J325</f>
        <v>Smiley Island</v>
      </c>
      <c r="K325" s="5"/>
      <c r="L325" s="11">
        <f>EnemyInfoCasual!L325</f>
        <v>0.79999999999999982</v>
      </c>
    </row>
    <row r="326" spans="1:12">
      <c r="A326" s="3">
        <f>EnemyInfoCasual!A326</f>
        <v>325</v>
      </c>
      <c r="B326" s="4" t="str">
        <f>EnemyInfoCasual!B326</f>
        <v>Confused Face</v>
      </c>
      <c r="C326" s="10">
        <f>EnemyInfoCasual!C326</f>
        <v>1</v>
      </c>
      <c r="D326" s="37">
        <f>EnemyInfoCasual!D326</f>
        <v>5</v>
      </c>
      <c r="E326">
        <f>FLOOR(EnemyInfoCasual!E326*1.25,1)</f>
        <v>12500</v>
      </c>
      <c r="F326">
        <f>FLOOR(EnemyInfoCasual!F326*1.25,1)</f>
        <v>3125</v>
      </c>
      <c r="G326">
        <f>FLOOR(EnemyInfoCasual!G326*1.5,1)</f>
        <v>7500</v>
      </c>
      <c r="H326" s="7">
        <f>EnemyInfoCasual!H326</f>
        <v>1</v>
      </c>
      <c r="I326" s="6">
        <f>EnemyInfoCasual!I326</f>
        <v>0</v>
      </c>
      <c r="J326" s="8" t="str">
        <f>EnemyInfoCasual!J326</f>
        <v>Smiley Island</v>
      </c>
      <c r="K326" s="5"/>
      <c r="L326" s="11">
        <f>EnemyInfoCasual!L326</f>
        <v>0.79999999999999982</v>
      </c>
    </row>
    <row r="327" spans="1:12">
      <c r="A327" s="3">
        <f>EnemyInfoCasual!A327</f>
        <v>326</v>
      </c>
      <c r="B327" s="4" t="str">
        <f>EnemyInfoCasual!B327</f>
        <v>Happy Face</v>
      </c>
      <c r="C327" s="10">
        <f>EnemyInfoCasual!C327</f>
        <v>1</v>
      </c>
      <c r="D327" s="37">
        <f>EnemyInfoCasual!D327</f>
        <v>5</v>
      </c>
      <c r="E327">
        <f>FLOOR(EnemyInfoCasual!E327*1.25,1)</f>
        <v>12500</v>
      </c>
      <c r="F327">
        <f>FLOOR(EnemyInfoCasual!F327*1.25,1)</f>
        <v>3125</v>
      </c>
      <c r="G327">
        <f>FLOOR(EnemyInfoCasual!G327*1.5,1)</f>
        <v>7500</v>
      </c>
      <c r="H327" s="7">
        <f>EnemyInfoCasual!H327</f>
        <v>1</v>
      </c>
      <c r="I327" s="6">
        <f>EnemyInfoCasual!I327</f>
        <v>0</v>
      </c>
      <c r="J327" s="8" t="str">
        <f>EnemyInfoCasual!J327</f>
        <v>Smiley Island</v>
      </c>
      <c r="K327" s="5"/>
      <c r="L327" s="11">
        <f>EnemyInfoCasual!L327</f>
        <v>0.79999999999999982</v>
      </c>
    </row>
    <row r="328" spans="1:12">
      <c r="A328" s="3">
        <f>EnemyInfoCasual!A328</f>
        <v>327</v>
      </c>
      <c r="B328" s="4" t="str">
        <f>EnemyInfoCasual!B328</f>
        <v>Smiling Face</v>
      </c>
      <c r="C328" s="10">
        <f>EnemyInfoCasual!C328</f>
        <v>1</v>
      </c>
      <c r="D328" s="37">
        <f>EnemyInfoCasual!D328</f>
        <v>5</v>
      </c>
      <c r="E328">
        <f>FLOOR(EnemyInfoCasual!E328*1.25,1)</f>
        <v>12500</v>
      </c>
      <c r="F328">
        <f>FLOOR(EnemyInfoCasual!F328*1.25,1)</f>
        <v>3125</v>
      </c>
      <c r="G328">
        <f>FLOOR(EnemyInfoCasual!G328*1.5,1)</f>
        <v>7500</v>
      </c>
      <c r="H328" s="7">
        <f>EnemyInfoCasual!H328</f>
        <v>1</v>
      </c>
      <c r="I328" s="6">
        <f>EnemyInfoCasual!I328</f>
        <v>0</v>
      </c>
      <c r="J328" s="8" t="str">
        <f>EnemyInfoCasual!J328</f>
        <v>Smiley Island</v>
      </c>
      <c r="K328" s="5"/>
      <c r="L328" s="11">
        <f>EnemyInfoCasual!L328</f>
        <v>0.79999999999999982</v>
      </c>
    </row>
    <row r="329" spans="1:12">
      <c r="A329" s="3">
        <f>EnemyInfoCasual!A329</f>
        <v>328</v>
      </c>
      <c r="B329" s="4" t="str">
        <f>EnemyInfoCasual!B329</f>
        <v>Sad Face</v>
      </c>
      <c r="C329" s="10">
        <f>EnemyInfoCasual!C329</f>
        <v>1</v>
      </c>
      <c r="D329" s="37">
        <f>EnemyInfoCasual!D329</f>
        <v>5</v>
      </c>
      <c r="E329">
        <f>FLOOR(EnemyInfoCasual!E329*1.25,1)</f>
        <v>12500</v>
      </c>
      <c r="F329">
        <f>FLOOR(EnemyInfoCasual!F329*1.25,1)</f>
        <v>3125</v>
      </c>
      <c r="G329">
        <f>FLOOR(EnemyInfoCasual!G329*1.5,1)</f>
        <v>7500</v>
      </c>
      <c r="H329" s="7">
        <f>EnemyInfoCasual!H329</f>
        <v>1</v>
      </c>
      <c r="I329" s="6">
        <f>EnemyInfoCasual!I329</f>
        <v>0</v>
      </c>
      <c r="J329" s="8" t="str">
        <f>EnemyInfoCasual!J329</f>
        <v>Smiley Island</v>
      </c>
      <c r="K329" s="5"/>
      <c r="L329" s="11">
        <f>EnemyInfoCasual!L329</f>
        <v>0.79999999999999982</v>
      </c>
    </row>
    <row r="330" spans="1:12">
      <c r="A330" s="3">
        <f>EnemyInfoCasual!A330</f>
        <v>329</v>
      </c>
      <c r="B330" s="4" t="str">
        <f>EnemyInfoCasual!B330</f>
        <v>Shocked Face</v>
      </c>
      <c r="C330" s="10">
        <f>EnemyInfoCasual!C330</f>
        <v>1</v>
      </c>
      <c r="D330" s="37">
        <f>EnemyInfoCasual!D330</f>
        <v>5</v>
      </c>
      <c r="E330">
        <f>FLOOR(EnemyInfoCasual!E330*1.25,1)</f>
        <v>12500</v>
      </c>
      <c r="F330">
        <f>FLOOR(EnemyInfoCasual!F330*1.25,1)</f>
        <v>3125</v>
      </c>
      <c r="G330">
        <f>FLOOR(EnemyInfoCasual!G330*1.5,1)</f>
        <v>7500</v>
      </c>
      <c r="H330" s="7">
        <f>EnemyInfoCasual!H330</f>
        <v>1</v>
      </c>
      <c r="I330" s="6">
        <f>EnemyInfoCasual!I330</f>
        <v>0</v>
      </c>
      <c r="J330" s="8" t="str">
        <f>EnemyInfoCasual!J330</f>
        <v>Smiley Island</v>
      </c>
      <c r="K330" s="5"/>
      <c r="L330" s="11">
        <f>EnemyInfoCasual!L330</f>
        <v>0.79999999999999982</v>
      </c>
    </row>
    <row r="331" spans="1:12">
      <c r="A331" s="3">
        <f>EnemyInfoCasual!A331</f>
        <v>330</v>
      </c>
      <c r="B331" s="4" t="str">
        <f>EnemyInfoCasual!B331</f>
        <v>Angry Face</v>
      </c>
      <c r="C331" s="10">
        <f>EnemyInfoCasual!C331</f>
        <v>1</v>
      </c>
      <c r="D331" s="37">
        <f>EnemyInfoCasual!D331</f>
        <v>5</v>
      </c>
      <c r="E331">
        <f>FLOOR(EnemyInfoCasual!E331*1.25,1)</f>
        <v>12500</v>
      </c>
      <c r="F331">
        <f>FLOOR(EnemyInfoCasual!F331*1.25,1)</f>
        <v>3125</v>
      </c>
      <c r="G331">
        <f>FLOOR(EnemyInfoCasual!G331*1.5,1)</f>
        <v>7500</v>
      </c>
      <c r="H331" s="7">
        <f>EnemyInfoCasual!H331</f>
        <v>1</v>
      </c>
      <c r="I331" s="6">
        <f>EnemyInfoCasual!I331</f>
        <v>0</v>
      </c>
      <c r="J331" s="8" t="str">
        <f>EnemyInfoCasual!J331</f>
        <v>Smiley Island</v>
      </c>
      <c r="K331" s="5"/>
      <c r="L331" s="11">
        <f>EnemyInfoCasual!L331</f>
        <v>0.79999999999999982</v>
      </c>
    </row>
    <row r="332" spans="1:12">
      <c r="A332" s="3">
        <f>EnemyInfoCasual!A332</f>
        <v>331</v>
      </c>
      <c r="B332" s="4" t="str">
        <f>EnemyInfoCasual!B332</f>
        <v>The Ascendant</v>
      </c>
      <c r="C332" s="10">
        <f>EnemyInfoCasual!C332</f>
        <v>1</v>
      </c>
      <c r="D332" s="37">
        <f>EnemyInfoCasual!D332</f>
        <v>2</v>
      </c>
      <c r="E332">
        <f>FLOOR(EnemyInfoCasual!E332*1.25,1)</f>
        <v>0</v>
      </c>
      <c r="F332">
        <f>FLOOR(EnemyInfoCasual!F332*1.25,1)</f>
        <v>0</v>
      </c>
      <c r="G332">
        <f>FLOOR(EnemyInfoCasual!G332*1.5,1)</f>
        <v>0</v>
      </c>
      <c r="H332" s="7">
        <f>EnemyInfoCasual!H332</f>
        <v>1</v>
      </c>
      <c r="I332" s="6">
        <f>EnemyInfoCasual!I332</f>
        <v>1</v>
      </c>
      <c r="J332" s="8" t="str">
        <f>EnemyInfoCasual!J332</f>
        <v>Ye Olde Pub</v>
      </c>
      <c r="K332" s="5"/>
      <c r="L332" s="11">
        <f>EnemyInfoCasual!L332</f>
        <v>0.32000000000000006</v>
      </c>
    </row>
    <row r="333" spans="1:12">
      <c r="A333" s="3">
        <f>EnemyInfoCasual!A333</f>
        <v>332</v>
      </c>
      <c r="B333" s="4" t="str">
        <f>EnemyInfoCasual!B333</f>
        <v>Devil Face</v>
      </c>
      <c r="C333" s="10">
        <f>EnemyInfoCasual!C333</f>
        <v>1</v>
      </c>
      <c r="D333" s="37">
        <f>EnemyInfoCasual!D333</f>
        <v>4</v>
      </c>
      <c r="E333">
        <f>FLOOR(EnemyInfoCasual!E333*1.25,1)</f>
        <v>187500</v>
      </c>
      <c r="F333">
        <f>FLOOR(EnemyInfoCasual!F333*1.25,1)</f>
        <v>62500</v>
      </c>
      <c r="G333">
        <f>FLOOR(EnemyInfoCasual!G333*1.5,1)</f>
        <v>75000</v>
      </c>
      <c r="H333" s="7">
        <f>EnemyInfoCasual!H333</f>
        <v>1</v>
      </c>
      <c r="I333" s="6">
        <f>EnemyInfoCasual!I333</f>
        <v>1</v>
      </c>
      <c r="J333" s="8" t="str">
        <f>EnemyInfoCasual!J333</f>
        <v>Smiley Island</v>
      </c>
      <c r="K333" s="5"/>
      <c r="L333" s="11">
        <f>EnemyInfoCasual!L333</f>
        <v>0.62000000000000011</v>
      </c>
    </row>
    <row r="334" spans="1:12">
      <c r="A334" s="3">
        <f>EnemyInfoCasual!A334</f>
        <v>333</v>
      </c>
      <c r="B334" s="4" t="str">
        <f>EnemyInfoCasual!B334</f>
        <v>Doom Dummy</v>
      </c>
      <c r="C334" s="10">
        <f>EnemyInfoCasual!C334</f>
        <v>1</v>
      </c>
      <c r="D334" s="37">
        <f>EnemyInfoCasual!D334</f>
        <v>3</v>
      </c>
      <c r="E334">
        <f>FLOOR(EnemyInfoCasual!E334*1.25,1)</f>
        <v>31250</v>
      </c>
      <c r="F334">
        <f>FLOOR(EnemyInfoCasual!F334*1.25,1)</f>
        <v>3125</v>
      </c>
      <c r="G334">
        <f>FLOOR(EnemyInfoCasual!G334*1.5,1)</f>
        <v>15000</v>
      </c>
      <c r="H334" s="7">
        <f>EnemyInfoCasual!H334</f>
        <v>1</v>
      </c>
      <c r="I334" s="6">
        <f>EnemyInfoCasual!I334</f>
        <v>1</v>
      </c>
      <c r="J334" s="8" t="str">
        <f>EnemyInfoCasual!J334</f>
        <v>Tower of DOOOOOOM</v>
      </c>
      <c r="K334" s="5"/>
      <c r="L334" s="11">
        <f>EnemyInfoCasual!L334</f>
        <v>0.43999999999999995</v>
      </c>
    </row>
    <row r="335" spans="1:12">
      <c r="A335" s="3">
        <f>EnemyInfoCasual!A335</f>
        <v>334</v>
      </c>
      <c r="B335" s="4" t="str">
        <f>EnemyInfoCasual!B335</f>
        <v>Doom Snail</v>
      </c>
      <c r="C335" s="10">
        <f>EnemyInfoCasual!C335</f>
        <v>1</v>
      </c>
      <c r="D335" s="37">
        <f>EnemyInfoCasual!D335</f>
        <v>3</v>
      </c>
      <c r="E335">
        <f>FLOOR(EnemyInfoCasual!E335*1.25,1)</f>
        <v>32500</v>
      </c>
      <c r="F335">
        <f>FLOOR(EnemyInfoCasual!F335*1.25,1)</f>
        <v>3250</v>
      </c>
      <c r="G335">
        <f>FLOOR(EnemyInfoCasual!G335*1.5,1)</f>
        <v>16500</v>
      </c>
      <c r="H335" s="7">
        <f>EnemyInfoCasual!H335</f>
        <v>1</v>
      </c>
      <c r="I335" s="6">
        <f>EnemyInfoCasual!I335</f>
        <v>1</v>
      </c>
      <c r="J335" s="8" t="str">
        <f>EnemyInfoCasual!J335</f>
        <v>Tower of DOOOOOOM</v>
      </c>
      <c r="K335" s="5"/>
      <c r="L335" s="11">
        <f>EnemyInfoCasual!L335</f>
        <v>0.43999999999999995</v>
      </c>
    </row>
    <row r="336" spans="1:12">
      <c r="A336" s="3">
        <f>EnemyInfoCasual!A336</f>
        <v>335</v>
      </c>
      <c r="B336" s="4" t="str">
        <f>EnemyInfoCasual!B336</f>
        <v>Doom Rabbit</v>
      </c>
      <c r="C336" s="10">
        <f>EnemyInfoCasual!C336</f>
        <v>1</v>
      </c>
      <c r="D336" s="37">
        <f>EnemyInfoCasual!D336</f>
        <v>3</v>
      </c>
      <c r="E336">
        <f>FLOOR(EnemyInfoCasual!E336*1.25,1)</f>
        <v>33750</v>
      </c>
      <c r="F336">
        <f>FLOOR(EnemyInfoCasual!F336*1.25,1)</f>
        <v>3375</v>
      </c>
      <c r="G336">
        <f>FLOOR(EnemyInfoCasual!G336*1.5,1)</f>
        <v>18000</v>
      </c>
      <c r="H336" s="7">
        <f>EnemyInfoCasual!H336</f>
        <v>1</v>
      </c>
      <c r="I336" s="6">
        <f>EnemyInfoCasual!I336</f>
        <v>1</v>
      </c>
      <c r="J336" s="8" t="str">
        <f>EnemyInfoCasual!J336</f>
        <v>Tower of DOOOOOOM</v>
      </c>
      <c r="K336" s="5"/>
      <c r="L336" s="11">
        <f>EnemyInfoCasual!L336</f>
        <v>0.43999999999999995</v>
      </c>
    </row>
    <row r="337" spans="1:12">
      <c r="A337" s="3">
        <f>EnemyInfoCasual!A337</f>
        <v>336</v>
      </c>
      <c r="B337" s="4" t="str">
        <f>EnemyInfoCasual!B337</f>
        <v>Doom BlobBB</v>
      </c>
      <c r="C337" s="10">
        <f>EnemyInfoCasual!C337</f>
        <v>1</v>
      </c>
      <c r="D337" s="37">
        <f>EnemyInfoCasual!D337</f>
        <v>3</v>
      </c>
      <c r="E337">
        <f>FLOOR(EnemyInfoCasual!E337*1.25,1)</f>
        <v>35000</v>
      </c>
      <c r="F337">
        <f>FLOOR(EnemyInfoCasual!F337*1.25,1)</f>
        <v>3500</v>
      </c>
      <c r="G337">
        <f>FLOOR(EnemyInfoCasual!G337*1.5,1)</f>
        <v>19500</v>
      </c>
      <c r="H337" s="7">
        <f>EnemyInfoCasual!H337</f>
        <v>1</v>
      </c>
      <c r="I337" s="6">
        <f>EnemyInfoCasual!I337</f>
        <v>1</v>
      </c>
      <c r="J337" s="8" t="str">
        <f>EnemyInfoCasual!J337</f>
        <v>Tower of DOOOOOOM</v>
      </c>
      <c r="K337" s="5"/>
      <c r="L337" s="11">
        <f>EnemyInfoCasual!L337</f>
        <v>0.43999999999999995</v>
      </c>
    </row>
    <row r="338" spans="1:12">
      <c r="A338" s="3">
        <f>EnemyInfoCasual!A338</f>
        <v>337</v>
      </c>
      <c r="B338" s="4" t="str">
        <f>EnemyInfoCasual!B338</f>
        <v>Doom Treeman</v>
      </c>
      <c r="C338" s="10">
        <f>EnemyInfoCasual!C338</f>
        <v>1</v>
      </c>
      <c r="D338" s="37">
        <f>EnemyInfoCasual!D338</f>
        <v>3</v>
      </c>
      <c r="E338">
        <f>FLOOR(EnemyInfoCasual!E338*1.25,1)</f>
        <v>36250</v>
      </c>
      <c r="F338">
        <f>FLOOR(EnemyInfoCasual!F338*1.25,1)</f>
        <v>3625</v>
      </c>
      <c r="G338">
        <f>FLOOR(EnemyInfoCasual!G338*1.5,1)</f>
        <v>21000</v>
      </c>
      <c r="H338" s="7">
        <f>EnemyInfoCasual!H338</f>
        <v>1</v>
      </c>
      <c r="I338" s="6">
        <f>EnemyInfoCasual!I338</f>
        <v>1</v>
      </c>
      <c r="J338" s="8" t="str">
        <f>EnemyInfoCasual!J338</f>
        <v>Tower of DOOOOOOM</v>
      </c>
      <c r="K338" s="5"/>
      <c r="L338" s="11">
        <f>EnemyInfoCasual!L338</f>
        <v>0.43999999999999995</v>
      </c>
    </row>
    <row r="339" spans="1:12">
      <c r="A339" s="3">
        <f>EnemyInfoCasual!A339</f>
        <v>338</v>
      </c>
      <c r="B339" s="4" t="str">
        <f>EnemyInfoCasual!B339</f>
        <v>Doom Mushroom</v>
      </c>
      <c r="C339" s="10">
        <f>EnemyInfoCasual!C339</f>
        <v>1</v>
      </c>
      <c r="D339" s="37">
        <f>EnemyInfoCasual!D339</f>
        <v>3</v>
      </c>
      <c r="E339">
        <f>FLOOR(EnemyInfoCasual!E339*1.25,1)</f>
        <v>37500</v>
      </c>
      <c r="F339">
        <f>FLOOR(EnemyInfoCasual!F339*1.25,1)</f>
        <v>3750</v>
      </c>
      <c r="G339">
        <f>FLOOR(EnemyInfoCasual!G339*1.5,1)</f>
        <v>22500</v>
      </c>
      <c r="H339" s="7">
        <f>EnemyInfoCasual!H339</f>
        <v>1</v>
      </c>
      <c r="I339" s="6">
        <f>EnemyInfoCasual!I339</f>
        <v>1</v>
      </c>
      <c r="J339" s="8" t="str">
        <f>EnemyInfoCasual!J339</f>
        <v>Tower of DOOOOOOM</v>
      </c>
      <c r="K339" s="5"/>
      <c r="L339" s="11">
        <f>EnemyInfoCasual!L339</f>
        <v>0.43999999999999995</v>
      </c>
    </row>
    <row r="340" spans="1:12">
      <c r="A340" s="3">
        <f>EnemyInfoCasual!A340</f>
        <v>339</v>
      </c>
      <c r="B340" s="4" t="str">
        <f>EnemyInfoCasual!B340</f>
        <v>Doom Feonix</v>
      </c>
      <c r="C340" s="10">
        <f>EnemyInfoCasual!C340</f>
        <v>1</v>
      </c>
      <c r="D340" s="37">
        <f>EnemyInfoCasual!D340</f>
        <v>3</v>
      </c>
      <c r="E340">
        <f>FLOOR(EnemyInfoCasual!E340*1.25,1)</f>
        <v>40000</v>
      </c>
      <c r="F340">
        <f>FLOOR(EnemyInfoCasual!F340*1.25,1)</f>
        <v>4000</v>
      </c>
      <c r="G340">
        <f>FLOOR(EnemyInfoCasual!G340*1.5,1)</f>
        <v>24000</v>
      </c>
      <c r="H340" s="7">
        <f>EnemyInfoCasual!H340</f>
        <v>1</v>
      </c>
      <c r="I340" s="6">
        <f>EnemyInfoCasual!I340</f>
        <v>1</v>
      </c>
      <c r="J340" s="8" t="str">
        <f>EnemyInfoCasual!J340</f>
        <v>Tower of DOOOOOOM</v>
      </c>
      <c r="K340" s="5"/>
      <c r="L340" s="11">
        <f>EnemyInfoCasual!L340</f>
        <v>0.43999999999999995</v>
      </c>
    </row>
    <row r="341" spans="1:12">
      <c r="A341" s="3">
        <f>EnemyInfoCasual!A341</f>
        <v>340</v>
      </c>
      <c r="B341" s="4" t="str">
        <f>EnemyInfoCasual!B341</f>
        <v>Doom Rat</v>
      </c>
      <c r="C341" s="10">
        <f>EnemyInfoCasual!C341</f>
        <v>1</v>
      </c>
      <c r="D341" s="37">
        <f>EnemyInfoCasual!D341</f>
        <v>3</v>
      </c>
      <c r="E341">
        <f>FLOOR(EnemyInfoCasual!E341*1.25,1)</f>
        <v>42500</v>
      </c>
      <c r="F341">
        <f>FLOOR(EnemyInfoCasual!F341*1.25,1)</f>
        <v>4250</v>
      </c>
      <c r="G341">
        <f>FLOOR(EnemyInfoCasual!G341*1.5,1)</f>
        <v>25500</v>
      </c>
      <c r="H341" s="7">
        <f>EnemyInfoCasual!H341</f>
        <v>1</v>
      </c>
      <c r="I341" s="6">
        <f>EnemyInfoCasual!I341</f>
        <v>1</v>
      </c>
      <c r="J341" s="8" t="str">
        <f>EnemyInfoCasual!J341</f>
        <v>Tower of DOOOOOOM</v>
      </c>
      <c r="K341" s="5"/>
      <c r="L341" s="11">
        <f>EnemyInfoCasual!L341</f>
        <v>0.43999999999999995</v>
      </c>
    </row>
    <row r="342" spans="1:12">
      <c r="A342" s="3">
        <f>EnemyInfoCasual!A342</f>
        <v>341</v>
      </c>
      <c r="B342" s="4" t="str">
        <f>EnemyInfoCasual!B342</f>
        <v>Doom Giant</v>
      </c>
      <c r="C342" s="10">
        <f>EnemyInfoCasual!C342</f>
        <v>1</v>
      </c>
      <c r="D342" s="37">
        <f>EnemyInfoCasual!D342</f>
        <v>3</v>
      </c>
      <c r="E342">
        <f>FLOOR(EnemyInfoCasual!E342*1.25,1)</f>
        <v>45000</v>
      </c>
      <c r="F342">
        <f>FLOOR(EnemyInfoCasual!F342*1.25,1)</f>
        <v>4500</v>
      </c>
      <c r="G342">
        <f>FLOOR(EnemyInfoCasual!G342*1.5,1)</f>
        <v>27000</v>
      </c>
      <c r="H342" s="7">
        <f>EnemyInfoCasual!H342</f>
        <v>1</v>
      </c>
      <c r="I342" s="6">
        <f>EnemyInfoCasual!I342</f>
        <v>1</v>
      </c>
      <c r="J342" s="8" t="str">
        <f>EnemyInfoCasual!J342</f>
        <v>Tower of DOOOOOOM</v>
      </c>
      <c r="K342" s="5"/>
      <c r="L342" s="11">
        <f>EnemyInfoCasual!L342</f>
        <v>0.43999999999999995</v>
      </c>
    </row>
    <row r="343" spans="1:12">
      <c r="A343" s="3">
        <f>EnemyInfoCasual!A343</f>
        <v>342</v>
      </c>
      <c r="B343" s="4" t="str">
        <f>EnemyInfoCasual!B343</f>
        <v>Doomsaurus</v>
      </c>
      <c r="C343" s="10">
        <f>EnemyInfoCasual!C343</f>
        <v>1</v>
      </c>
      <c r="D343" s="37">
        <f>EnemyInfoCasual!D343</f>
        <v>3</v>
      </c>
      <c r="E343">
        <f>FLOOR(EnemyInfoCasual!E343*1.25,1)</f>
        <v>47500</v>
      </c>
      <c r="F343">
        <f>FLOOR(EnemyInfoCasual!F343*1.25,1)</f>
        <v>4750</v>
      </c>
      <c r="G343">
        <f>FLOOR(EnemyInfoCasual!G343*1.5,1)</f>
        <v>28500</v>
      </c>
      <c r="H343" s="7">
        <f>EnemyInfoCasual!H343</f>
        <v>1</v>
      </c>
      <c r="I343" s="6">
        <f>EnemyInfoCasual!I343</f>
        <v>1</v>
      </c>
      <c r="J343" s="8" t="str">
        <f>EnemyInfoCasual!J343</f>
        <v>Tower of DOOOOOOM</v>
      </c>
      <c r="K343" s="5"/>
      <c r="L343" s="11">
        <f>EnemyInfoCasual!L343</f>
        <v>0.43999999999999995</v>
      </c>
    </row>
    <row r="344" spans="1:12">
      <c r="A344" s="3">
        <f>EnemyInfoCasual!A344</f>
        <v>343</v>
      </c>
      <c r="B344" s="4" t="str">
        <f>EnemyInfoCasual!B344</f>
        <v>Doomsurfer</v>
      </c>
      <c r="C344" s="10">
        <f>EnemyInfoCasual!C344</f>
        <v>1</v>
      </c>
      <c r="D344" s="37">
        <f>EnemyInfoCasual!D344</f>
        <v>3</v>
      </c>
      <c r="E344">
        <f>FLOOR(EnemyInfoCasual!E344*1.25,1)</f>
        <v>50000</v>
      </c>
      <c r="F344">
        <f>FLOOR(EnemyInfoCasual!F344*1.25,1)</f>
        <v>5000</v>
      </c>
      <c r="G344">
        <f>FLOOR(EnemyInfoCasual!G344*1.5,1)</f>
        <v>30000</v>
      </c>
      <c r="H344" s="7">
        <f>EnemyInfoCasual!H344</f>
        <v>1</v>
      </c>
      <c r="I344" s="6">
        <f>EnemyInfoCasual!I344</f>
        <v>1</v>
      </c>
      <c r="J344" s="8" t="str">
        <f>EnemyInfoCasual!J344</f>
        <v>Tower of DOOOOOOM</v>
      </c>
      <c r="K344" s="5"/>
      <c r="L344" s="11">
        <f>EnemyInfoCasual!L344</f>
        <v>0.43999999999999995</v>
      </c>
    </row>
    <row r="345" spans="1:12">
      <c r="A345" s="3">
        <f>EnemyInfoCasual!A345</f>
        <v>344</v>
      </c>
      <c r="B345" s="4" t="str">
        <f>EnemyInfoCasual!B345</f>
        <v>Doom Ghost</v>
      </c>
      <c r="C345" s="10">
        <f>EnemyInfoCasual!C345</f>
        <v>1</v>
      </c>
      <c r="D345" s="37">
        <f>EnemyInfoCasual!D345</f>
        <v>3</v>
      </c>
      <c r="E345">
        <f>FLOOR(EnemyInfoCasual!E345*1.25,1)</f>
        <v>56250</v>
      </c>
      <c r="F345">
        <f>FLOOR(EnemyInfoCasual!F345*1.25,1)</f>
        <v>5625</v>
      </c>
      <c r="G345">
        <f>FLOOR(EnemyInfoCasual!G345*1.5,1)</f>
        <v>31500</v>
      </c>
      <c r="H345" s="7">
        <f>EnemyInfoCasual!H345</f>
        <v>1</v>
      </c>
      <c r="I345" s="6">
        <f>EnemyInfoCasual!I345</f>
        <v>1</v>
      </c>
      <c r="J345" s="8" t="str">
        <f>EnemyInfoCasual!J345</f>
        <v>Tower of DOOOOOOM</v>
      </c>
      <c r="K345" s="5"/>
      <c r="L345" s="11">
        <f>EnemyInfoCasual!L345</f>
        <v>0.43999999999999995</v>
      </c>
    </row>
    <row r="346" spans="1:12">
      <c r="A346" s="3">
        <f>EnemyInfoCasual!A346</f>
        <v>345</v>
      </c>
      <c r="B346" s="4" t="str">
        <f>EnemyInfoCasual!B346</f>
        <v>Doom Wizard</v>
      </c>
      <c r="C346" s="10">
        <f>EnemyInfoCasual!C346</f>
        <v>1</v>
      </c>
      <c r="D346" s="37">
        <f>EnemyInfoCasual!D346</f>
        <v>3</v>
      </c>
      <c r="E346">
        <f>FLOOR(EnemyInfoCasual!E346*1.25,1)</f>
        <v>62500</v>
      </c>
      <c r="F346">
        <f>FLOOR(EnemyInfoCasual!F346*1.25,1)</f>
        <v>6250</v>
      </c>
      <c r="G346">
        <f>FLOOR(EnemyInfoCasual!G346*1.5,1)</f>
        <v>33000</v>
      </c>
      <c r="H346" s="7">
        <f>EnemyInfoCasual!H346</f>
        <v>1</v>
      </c>
      <c r="I346" s="6">
        <f>EnemyInfoCasual!I346</f>
        <v>1</v>
      </c>
      <c r="J346" s="8" t="str">
        <f>EnemyInfoCasual!J346</f>
        <v>Tower of DOOOOOOM</v>
      </c>
      <c r="K346" s="5"/>
      <c r="L346" s="11">
        <f>EnemyInfoCasual!L346</f>
        <v>0.43999999999999995</v>
      </c>
    </row>
    <row r="347" spans="1:12">
      <c r="A347" s="3">
        <f>EnemyInfoCasual!A347</f>
        <v>346</v>
      </c>
      <c r="B347" s="4" t="str">
        <f>EnemyInfoCasual!B347</f>
        <v>Doom Triangle</v>
      </c>
      <c r="C347" s="10">
        <f>EnemyInfoCasual!C347</f>
        <v>1</v>
      </c>
      <c r="D347" s="37">
        <f>EnemyInfoCasual!D347</f>
        <v>3</v>
      </c>
      <c r="E347">
        <f>FLOOR(EnemyInfoCasual!E347*1.25,1)</f>
        <v>68750</v>
      </c>
      <c r="F347">
        <f>FLOOR(EnemyInfoCasual!F347*1.25,1)</f>
        <v>6875</v>
      </c>
      <c r="G347">
        <f>FLOOR(EnemyInfoCasual!G347*1.5,1)</f>
        <v>34500</v>
      </c>
      <c r="H347" s="7">
        <f>EnemyInfoCasual!H347</f>
        <v>1</v>
      </c>
      <c r="I347" s="6">
        <f>EnemyInfoCasual!I347</f>
        <v>1</v>
      </c>
      <c r="J347" s="8" t="str">
        <f>EnemyInfoCasual!J347</f>
        <v>Tower of DOOOOOOM</v>
      </c>
      <c r="K347" s="5"/>
      <c r="L347" s="11">
        <f>EnemyInfoCasual!L347</f>
        <v>0.43999999999999995</v>
      </c>
    </row>
    <row r="348" spans="1:12">
      <c r="A348" s="3">
        <f>EnemyInfoCasual!A348</f>
        <v>347</v>
      </c>
      <c r="B348" s="4" t="str">
        <f>EnemyInfoCasual!B348</f>
        <v>Doom Spirit</v>
      </c>
      <c r="C348" s="10">
        <f>EnemyInfoCasual!C348</f>
        <v>1</v>
      </c>
      <c r="D348" s="37">
        <f>EnemyInfoCasual!D348</f>
        <v>3</v>
      </c>
      <c r="E348">
        <f>FLOOR(EnemyInfoCasual!E348*1.25,1)</f>
        <v>112500</v>
      </c>
      <c r="F348">
        <f>FLOOR(EnemyInfoCasual!F348*1.25,1)</f>
        <v>7500</v>
      </c>
      <c r="G348">
        <f>FLOOR(EnemyInfoCasual!G348*1.5,1)</f>
        <v>36000</v>
      </c>
      <c r="H348" s="7">
        <f>EnemyInfoCasual!H348</f>
        <v>1</v>
      </c>
      <c r="I348" s="6">
        <f>EnemyInfoCasual!I348</f>
        <v>1</v>
      </c>
      <c r="J348" s="8" t="str">
        <f>EnemyInfoCasual!J348</f>
        <v>Tower of DOOOOOOM</v>
      </c>
      <c r="K348" s="5"/>
      <c r="L348" s="11">
        <f>EnemyInfoCasual!L348</f>
        <v>0.43999999999999995</v>
      </c>
    </row>
    <row r="349" spans="1:12">
      <c r="A349" s="3">
        <f>EnemyInfoCasual!A349</f>
        <v>348</v>
      </c>
      <c r="B349" s="4" t="str">
        <f>EnemyInfoCasual!B349</f>
        <v>Doom Stone</v>
      </c>
      <c r="C349" s="10">
        <f>EnemyInfoCasual!C349</f>
        <v>1</v>
      </c>
      <c r="D349" s="37">
        <f>EnemyInfoCasual!D349</f>
        <v>3</v>
      </c>
      <c r="E349">
        <f>FLOOR(EnemyInfoCasual!E349*1.25,1)</f>
        <v>156250</v>
      </c>
      <c r="F349">
        <f>FLOOR(EnemyInfoCasual!F349*1.25,1)</f>
        <v>8125</v>
      </c>
      <c r="G349">
        <f>FLOOR(EnemyInfoCasual!G349*1.5,1)</f>
        <v>37500</v>
      </c>
      <c r="H349" s="7">
        <f>EnemyInfoCasual!H349</f>
        <v>1</v>
      </c>
      <c r="I349" s="6">
        <f>EnemyInfoCasual!I349</f>
        <v>1</v>
      </c>
      <c r="J349" s="8" t="str">
        <f>EnemyInfoCasual!J349</f>
        <v>Tower of DOOOOOOM</v>
      </c>
      <c r="K349" s="5"/>
      <c r="L349" s="11">
        <f>EnemyInfoCasual!L349</f>
        <v>0.43999999999999995</v>
      </c>
    </row>
    <row r="350" spans="1:12">
      <c r="A350" s="3">
        <f>EnemyInfoCasual!A350</f>
        <v>349</v>
      </c>
      <c r="B350" s="4" t="str">
        <f>EnemyInfoCasual!B350</f>
        <v>Boss of DOOOOOOM</v>
      </c>
      <c r="C350" s="10">
        <f>EnemyInfoCasual!C350</f>
        <v>1</v>
      </c>
      <c r="D350" s="37">
        <f>EnemyInfoCasual!D350</f>
        <v>3</v>
      </c>
      <c r="E350">
        <f>FLOOR(EnemyInfoCasual!E350*1.25,1)</f>
        <v>2250000</v>
      </c>
      <c r="F350">
        <f>FLOOR(EnemyInfoCasual!F350*1.25,1)</f>
        <v>281250</v>
      </c>
      <c r="G350">
        <f>FLOOR(EnemyInfoCasual!G350*1.5,1)</f>
        <v>337500</v>
      </c>
      <c r="H350" s="7">
        <f>EnemyInfoCasual!H350</f>
        <v>1</v>
      </c>
      <c r="I350" s="6">
        <f>EnemyInfoCasual!I350</f>
        <v>1</v>
      </c>
      <c r="J350" s="8" t="str">
        <f>EnemyInfoCasual!J350</f>
        <v>Tower of DOOOOOOM</v>
      </c>
      <c r="K350" s="5"/>
      <c r="L350" s="11">
        <f>EnemyInfoCasual!L350</f>
        <v>0.43999999999999995</v>
      </c>
    </row>
    <row r="351" spans="1:12">
      <c r="A351" s="3">
        <f>EnemyInfoCasual!A351</f>
        <v>350</v>
      </c>
      <c r="B351" s="4" t="str">
        <f>EnemyInfoCasual!B351</f>
        <v>Doom Treasure</v>
      </c>
      <c r="C351" s="10">
        <f>EnemyInfoCasual!C351</f>
        <v>1</v>
      </c>
      <c r="D351" s="37">
        <f>EnemyInfoCasual!D351</f>
        <v>3</v>
      </c>
      <c r="E351">
        <f>FLOOR(EnemyInfoCasual!E351*1.25,1)</f>
        <v>1250000</v>
      </c>
      <c r="F351">
        <f>FLOOR(EnemyInfoCasual!F351*1.25,1)</f>
        <v>375000</v>
      </c>
      <c r="G351">
        <f>FLOOR(EnemyInfoCasual!G351*1.5,1)</f>
        <v>450000</v>
      </c>
      <c r="H351" s="7">
        <f>EnemyInfoCasual!H351</f>
        <v>1</v>
      </c>
      <c r="I351" s="6">
        <f>EnemyInfoCasual!I351</f>
        <v>1</v>
      </c>
      <c r="J351" s="8" t="str">
        <f>EnemyInfoCasual!J351</f>
        <v>Tower of DOOOOOOM</v>
      </c>
      <c r="K351" s="5"/>
      <c r="L351" s="11">
        <f>EnemyInfoCasual!L351</f>
        <v>0.43999999999999995</v>
      </c>
    </row>
    <row r="352" spans="1:12">
      <c r="A352" s="3">
        <f>EnemyInfoCasual!A352</f>
        <v>351</v>
      </c>
      <c r="B352" s="4" t="str">
        <f>EnemyInfoCasual!B352</f>
        <v>Magikrap</v>
      </c>
      <c r="C352" s="10">
        <f>EnemyInfoCasual!C352</f>
        <v>1</v>
      </c>
      <c r="D352" s="37">
        <f>EnemyInfoCasual!D352</f>
        <v>5</v>
      </c>
      <c r="E352">
        <f>FLOOR(EnemyInfoCasual!E352*1.25,1)</f>
        <v>12500</v>
      </c>
      <c r="F352">
        <f>FLOOR(EnemyInfoCasual!F352*1.25,1)</f>
        <v>4687</v>
      </c>
      <c r="G352">
        <f>FLOOR(EnemyInfoCasual!G352*1.5,1)</f>
        <v>6000</v>
      </c>
      <c r="H352" s="7">
        <f>EnemyInfoCasual!H352</f>
        <v>0</v>
      </c>
      <c r="I352" s="6">
        <f>EnemyInfoCasual!I352</f>
        <v>0</v>
      </c>
      <c r="J352" s="8" t="str">
        <f>EnemyInfoCasual!J352</f>
        <v>Pokayman City</v>
      </c>
      <c r="K352" s="5"/>
      <c r="L352" s="11">
        <f>EnemyInfoCasual!L352</f>
        <v>0.79999999999999982</v>
      </c>
    </row>
    <row r="353" spans="1:12">
      <c r="A353" s="3">
        <f>EnemyInfoCasual!A353</f>
        <v>352</v>
      </c>
      <c r="B353" s="4" t="str">
        <f>EnemyInfoCasual!B353</f>
        <v>Garydos</v>
      </c>
      <c r="C353" s="10">
        <f>EnemyInfoCasual!C353</f>
        <v>1</v>
      </c>
      <c r="D353" s="37">
        <f>EnemyInfoCasual!D353</f>
        <v>5</v>
      </c>
      <c r="E353">
        <f>FLOOR(EnemyInfoCasual!E353*1.25,1)</f>
        <v>18125</v>
      </c>
      <c r="F353">
        <f>FLOOR(EnemyInfoCasual!F353*1.25,1)</f>
        <v>5000</v>
      </c>
      <c r="G353">
        <f>FLOOR(EnemyInfoCasual!G353*1.5,1)</f>
        <v>8100</v>
      </c>
      <c r="H353" s="7">
        <f>EnemyInfoCasual!H353</f>
        <v>1</v>
      </c>
      <c r="I353" s="6">
        <f>EnemyInfoCasual!I353</f>
        <v>0</v>
      </c>
      <c r="J353" s="8" t="str">
        <f>EnemyInfoCasual!J353</f>
        <v>Pokayman City</v>
      </c>
      <c r="K353" s="5"/>
      <c r="L353" s="11">
        <f>EnemyInfoCasual!L353</f>
        <v>0.79999999999999982</v>
      </c>
    </row>
    <row r="354" spans="1:12">
      <c r="A354" s="3">
        <f>EnemyInfoCasual!A354</f>
        <v>353</v>
      </c>
      <c r="B354" s="4" t="str">
        <f>EnemyInfoCasual!B354</f>
        <v>Starwe</v>
      </c>
      <c r="C354" s="10">
        <f>EnemyInfoCasual!C354</f>
        <v>1</v>
      </c>
      <c r="D354" s="37">
        <f>EnemyInfoCasual!D354</f>
        <v>5</v>
      </c>
      <c r="E354">
        <f>FLOOR(EnemyInfoCasual!E354*1.25,1)</f>
        <v>13125</v>
      </c>
      <c r="F354">
        <f>FLOOR(EnemyInfoCasual!F354*1.25,1)</f>
        <v>4687</v>
      </c>
      <c r="G354">
        <f>FLOOR(EnemyInfoCasual!G354*1.5,1)</f>
        <v>6000</v>
      </c>
      <c r="H354" s="7">
        <f>EnemyInfoCasual!H354</f>
        <v>0</v>
      </c>
      <c r="I354" s="6">
        <f>EnemyInfoCasual!I354</f>
        <v>0</v>
      </c>
      <c r="J354" s="8" t="str">
        <f>EnemyInfoCasual!J354</f>
        <v>Pokayman City</v>
      </c>
      <c r="K354" s="5"/>
      <c r="L354" s="11">
        <f>EnemyInfoCasual!L354</f>
        <v>0.79999999999999982</v>
      </c>
    </row>
    <row r="355" spans="1:12">
      <c r="A355" s="3">
        <f>EnemyInfoCasual!A355</f>
        <v>354</v>
      </c>
      <c r="B355" s="4" t="str">
        <f>EnemyInfoCasual!B355</f>
        <v>Starthem</v>
      </c>
      <c r="C355" s="10">
        <f>EnemyInfoCasual!C355</f>
        <v>1</v>
      </c>
      <c r="D355" s="37">
        <f>EnemyInfoCasual!D355</f>
        <v>5</v>
      </c>
      <c r="E355">
        <f>FLOOR(EnemyInfoCasual!E355*1.25,1)</f>
        <v>18750</v>
      </c>
      <c r="F355">
        <f>FLOOR(EnemyInfoCasual!F355*1.25,1)</f>
        <v>5000</v>
      </c>
      <c r="G355">
        <f>FLOOR(EnemyInfoCasual!G355*1.5,1)</f>
        <v>7500</v>
      </c>
      <c r="H355" s="7">
        <f>EnemyInfoCasual!H355</f>
        <v>1</v>
      </c>
      <c r="I355" s="6">
        <f>EnemyInfoCasual!I355</f>
        <v>0</v>
      </c>
      <c r="J355" s="8" t="str">
        <f>EnemyInfoCasual!J355</f>
        <v>Pokayman City</v>
      </c>
      <c r="K355" s="5"/>
      <c r="L355" s="11">
        <f>EnemyInfoCasual!L355</f>
        <v>0.79999999999999982</v>
      </c>
    </row>
    <row r="356" spans="1:12">
      <c r="A356" s="3">
        <f>EnemyInfoCasual!A356</f>
        <v>355</v>
      </c>
      <c r="B356" s="4" t="str">
        <f>EnemyInfoCasual!B356</f>
        <v>Pokay Ball</v>
      </c>
      <c r="C356" s="10">
        <f>EnemyInfoCasual!C356</f>
        <v>1</v>
      </c>
      <c r="D356" s="37">
        <f>EnemyInfoCasual!D356</f>
        <v>6</v>
      </c>
      <c r="E356">
        <f>FLOOR(EnemyInfoCasual!E356*1.25,1)</f>
        <v>31250</v>
      </c>
      <c r="F356">
        <f>FLOOR(EnemyInfoCasual!F356*1.25,1)</f>
        <v>6250</v>
      </c>
      <c r="G356">
        <f>FLOOR(EnemyInfoCasual!G356*1.5,1)</f>
        <v>11250</v>
      </c>
      <c r="H356" s="7">
        <f>EnemyInfoCasual!H356</f>
        <v>1</v>
      </c>
      <c r="I356" s="6">
        <f>EnemyInfoCasual!I356</f>
        <v>0</v>
      </c>
      <c r="J356" s="8" t="str">
        <f>EnemyInfoCasual!J356</f>
        <v>Pokayman City</v>
      </c>
      <c r="K356" s="8" t="s">
        <v>539</v>
      </c>
      <c r="L356" s="11">
        <f>EnemyInfoCasual!L356</f>
        <v>1.1000000000000001</v>
      </c>
    </row>
    <row r="357" spans="1:12">
      <c r="A357" s="3">
        <f>EnemyInfoCasual!A357</f>
        <v>356</v>
      </c>
      <c r="B357" s="4" t="str">
        <f>EnemyInfoCasual!B357</f>
        <v>Castor Ball</v>
      </c>
      <c r="C357" s="10">
        <f>EnemyInfoCasual!C357</f>
        <v>1</v>
      </c>
      <c r="D357" s="37">
        <f>EnemyInfoCasual!D357</f>
        <v>5</v>
      </c>
      <c r="E357">
        <f>FLOOR(EnemyInfoCasual!E357*1.25,1)</f>
        <v>62500</v>
      </c>
      <c r="F357">
        <f>FLOOR(EnemyInfoCasual!F357*1.25,1)</f>
        <v>18750</v>
      </c>
      <c r="G357">
        <f>FLOOR(EnemyInfoCasual!G357*1.5,1)</f>
        <v>37500</v>
      </c>
      <c r="H357" s="7">
        <f>EnemyInfoCasual!H357</f>
        <v>1</v>
      </c>
      <c r="I357" s="6">
        <f>EnemyInfoCasual!I357</f>
        <v>1</v>
      </c>
      <c r="J357" s="8" t="str">
        <f>EnemyInfoCasual!J357</f>
        <v>Pokayman City</v>
      </c>
      <c r="K357" s="8" t="s">
        <v>539</v>
      </c>
      <c r="L357" s="11">
        <f>EnemyInfoCasual!L357</f>
        <v>0.79999999999999982</v>
      </c>
    </row>
    <row r="358" spans="1:12">
      <c r="A358" s="3">
        <f>EnemyInfoCasual!A358</f>
        <v>357</v>
      </c>
      <c r="B358" s="4" t="str">
        <f>EnemyInfoCasual!B358</f>
        <v>Peekatchu</v>
      </c>
      <c r="C358" s="10">
        <f>EnemyInfoCasual!C358</f>
        <v>1</v>
      </c>
      <c r="D358" s="37">
        <f>EnemyInfoCasual!D358</f>
        <v>6</v>
      </c>
      <c r="E358">
        <f>FLOOR(EnemyInfoCasual!E358*1.25,1)</f>
        <v>13750</v>
      </c>
      <c r="F358">
        <f>FLOOR(EnemyInfoCasual!F358*1.25,1)</f>
        <v>4687</v>
      </c>
      <c r="G358">
        <f>FLOOR(EnemyInfoCasual!G358*1.5,1)</f>
        <v>9000</v>
      </c>
      <c r="H358" s="7">
        <f>EnemyInfoCasual!H358</f>
        <v>0</v>
      </c>
      <c r="I358" s="6">
        <f>EnemyInfoCasual!I358</f>
        <v>0</v>
      </c>
      <c r="J358" s="8" t="str">
        <f>EnemyInfoCasual!J358</f>
        <v>Not Copyright Infringement</v>
      </c>
      <c r="K358" s="5"/>
      <c r="L358" s="11">
        <f>EnemyInfoCasual!L358</f>
        <v>1.1000000000000001</v>
      </c>
    </row>
    <row r="359" spans="1:12">
      <c r="A359" s="3">
        <f>EnemyInfoCasual!A359</f>
        <v>358</v>
      </c>
      <c r="B359" s="4" t="str">
        <f>EnemyInfoCasual!B359</f>
        <v>Ryechew</v>
      </c>
      <c r="C359" s="10">
        <f>EnemyInfoCasual!C359</f>
        <v>1</v>
      </c>
      <c r="D359" s="37">
        <f>EnemyInfoCasual!D359</f>
        <v>6</v>
      </c>
      <c r="E359">
        <f>FLOOR(EnemyInfoCasual!E359*1.25,1)</f>
        <v>19375</v>
      </c>
      <c r="F359">
        <f>FLOOR(EnemyInfoCasual!F359*1.25,1)</f>
        <v>5000</v>
      </c>
      <c r="G359">
        <f>FLOOR(EnemyInfoCasual!G359*1.5,1)</f>
        <v>12000</v>
      </c>
      <c r="H359" s="7">
        <f>EnemyInfoCasual!H359</f>
        <v>1</v>
      </c>
      <c r="I359" s="6">
        <f>EnemyInfoCasual!I359</f>
        <v>0</v>
      </c>
      <c r="J359" s="8" t="str">
        <f>EnemyInfoCasual!J359</f>
        <v>Not Copyright Infringement</v>
      </c>
      <c r="K359" s="5"/>
      <c r="L359" s="11">
        <f>EnemyInfoCasual!L359</f>
        <v>1.1000000000000001</v>
      </c>
    </row>
    <row r="360" spans="1:12">
      <c r="A360" s="3">
        <f>EnemyInfoCasual!A360</f>
        <v>359</v>
      </c>
      <c r="B360" s="4" t="str">
        <f>EnemyInfoCasual!B360</f>
        <v>Voltode</v>
      </c>
      <c r="C360" s="10">
        <f>EnemyInfoCasual!C360</f>
        <v>1</v>
      </c>
      <c r="D360" s="37">
        <f>EnemyInfoCasual!D360</f>
        <v>6</v>
      </c>
      <c r="E360">
        <f>FLOOR(EnemyInfoCasual!E360*1.25,1)</f>
        <v>14375</v>
      </c>
      <c r="F360">
        <f>FLOOR(EnemyInfoCasual!F360*1.25,1)</f>
        <v>4687</v>
      </c>
      <c r="G360">
        <f>FLOOR(EnemyInfoCasual!G360*1.5,1)</f>
        <v>9000</v>
      </c>
      <c r="H360" s="7">
        <f>EnemyInfoCasual!H360</f>
        <v>0</v>
      </c>
      <c r="I360" s="6">
        <f>EnemyInfoCasual!I360</f>
        <v>0</v>
      </c>
      <c r="J360" s="8" t="str">
        <f>EnemyInfoCasual!J360</f>
        <v>Not Copyright Infringement</v>
      </c>
      <c r="K360" s="5"/>
      <c r="L360" s="11">
        <f>EnemyInfoCasual!L360</f>
        <v>1.1000000000000001</v>
      </c>
    </row>
    <row r="361" spans="1:12">
      <c r="A361" s="3">
        <f>EnemyInfoCasual!A361</f>
        <v>360</v>
      </c>
      <c r="B361" s="4" t="str">
        <f>EnemyInfoCasual!B361</f>
        <v>Electrorb</v>
      </c>
      <c r="C361" s="10">
        <f>EnemyInfoCasual!C361</f>
        <v>1</v>
      </c>
      <c r="D361" s="37">
        <f>EnemyInfoCasual!D361</f>
        <v>6</v>
      </c>
      <c r="E361">
        <f>FLOOR(EnemyInfoCasual!E361*1.25,1)</f>
        <v>20000</v>
      </c>
      <c r="F361">
        <f>FLOOR(EnemyInfoCasual!F361*1.25,1)</f>
        <v>4687</v>
      </c>
      <c r="G361">
        <f>FLOOR(EnemyInfoCasual!G361*1.5,1)</f>
        <v>12000</v>
      </c>
      <c r="H361" s="7">
        <f>EnemyInfoCasual!H361</f>
        <v>1</v>
      </c>
      <c r="I361" s="6">
        <f>EnemyInfoCasual!I361</f>
        <v>0</v>
      </c>
      <c r="J361" s="8" t="str">
        <f>EnemyInfoCasual!J361</f>
        <v>Not Copyright Infringement</v>
      </c>
      <c r="K361" s="5"/>
      <c r="L361" s="11">
        <f>EnemyInfoCasual!L361</f>
        <v>1.1000000000000001</v>
      </c>
    </row>
    <row r="362" spans="1:12">
      <c r="A362" s="3">
        <f>EnemyInfoCasual!A362</f>
        <v>361</v>
      </c>
      <c r="B362" s="4" t="str">
        <f>EnemyInfoCasual!B362</f>
        <v>Sanke</v>
      </c>
      <c r="C362" s="10">
        <f>EnemyInfoCasual!C362</f>
        <v>1</v>
      </c>
      <c r="D362" s="37">
        <f>EnemyInfoCasual!D362</f>
        <v>6</v>
      </c>
      <c r="E362">
        <f>FLOOR(EnemyInfoCasual!E362*1.25,1)</f>
        <v>15000</v>
      </c>
      <c r="F362">
        <f>FLOOR(EnemyInfoCasual!F362*1.25,1)</f>
        <v>4687</v>
      </c>
      <c r="G362">
        <f>FLOOR(EnemyInfoCasual!G362*1.5,1)</f>
        <v>9000</v>
      </c>
      <c r="H362" s="7">
        <f>EnemyInfoCasual!H362</f>
        <v>0</v>
      </c>
      <c r="I362" s="6">
        <f>EnemyInfoCasual!I362</f>
        <v>0</v>
      </c>
      <c r="J362" s="8" t="str">
        <f>EnemyInfoCasual!J362</f>
        <v>Not Copyright Infringement</v>
      </c>
      <c r="K362" s="5"/>
      <c r="L362" s="11">
        <f>EnemyInfoCasual!L362</f>
        <v>1.1000000000000001</v>
      </c>
    </row>
    <row r="363" spans="1:12">
      <c r="A363" s="3">
        <f>EnemyInfoCasual!A363</f>
        <v>362</v>
      </c>
      <c r="B363" s="4" t="str">
        <f>EnemyInfoCasual!B363</f>
        <v>Kroba</v>
      </c>
      <c r="C363" s="10">
        <f>EnemyInfoCasual!C363</f>
        <v>1</v>
      </c>
      <c r="D363" s="37">
        <f>EnemyInfoCasual!D363</f>
        <v>6</v>
      </c>
      <c r="E363">
        <f>FLOOR(EnemyInfoCasual!E363*1.25,1)</f>
        <v>20625</v>
      </c>
      <c r="F363">
        <f>FLOOR(EnemyInfoCasual!F363*1.25,1)</f>
        <v>5000</v>
      </c>
      <c r="G363">
        <f>FLOOR(EnemyInfoCasual!G363*1.5,1)</f>
        <v>12000</v>
      </c>
      <c r="H363" s="7">
        <f>EnemyInfoCasual!H363</f>
        <v>1</v>
      </c>
      <c r="I363" s="6">
        <f>EnemyInfoCasual!I363</f>
        <v>0</v>
      </c>
      <c r="J363" s="8" t="str">
        <f>EnemyInfoCasual!J363</f>
        <v>Not Copyright Infringement</v>
      </c>
      <c r="K363" s="5"/>
      <c r="L363" s="11">
        <f>EnemyInfoCasual!L363</f>
        <v>1.1000000000000001</v>
      </c>
    </row>
    <row r="364" spans="1:12">
      <c r="A364" s="3">
        <f>EnemyInfoCasual!A364</f>
        <v>363</v>
      </c>
      <c r="B364" s="4" t="str">
        <f>EnemyInfoCasual!B364</f>
        <v>Duglett</v>
      </c>
      <c r="C364" s="10">
        <f>EnemyInfoCasual!C364</f>
        <v>1</v>
      </c>
      <c r="D364" s="37">
        <f>EnemyInfoCasual!D364</f>
        <v>6</v>
      </c>
      <c r="E364">
        <f>FLOOR(EnemyInfoCasual!E364*1.25,1)</f>
        <v>15625</v>
      </c>
      <c r="F364">
        <f>FLOOR(EnemyInfoCasual!F364*1.25,1)</f>
        <v>4687</v>
      </c>
      <c r="G364">
        <f>FLOOR(EnemyInfoCasual!G364*1.5,1)</f>
        <v>9000</v>
      </c>
      <c r="H364" s="7">
        <f>EnemyInfoCasual!H364</f>
        <v>0</v>
      </c>
      <c r="I364" s="6">
        <f>EnemyInfoCasual!I364</f>
        <v>0</v>
      </c>
      <c r="J364" s="8" t="str">
        <f>EnemyInfoCasual!J364</f>
        <v>Not Copyright Infringement</v>
      </c>
      <c r="K364" s="5"/>
      <c r="L364" s="11">
        <f>EnemyInfoCasual!L364</f>
        <v>1.1000000000000001</v>
      </c>
    </row>
    <row r="365" spans="1:12">
      <c r="A365" s="3">
        <f>EnemyInfoCasual!A365</f>
        <v>364</v>
      </c>
      <c r="B365" s="4" t="str">
        <f>EnemyInfoCasual!B365</f>
        <v>Digtrio</v>
      </c>
      <c r="C365" s="10">
        <f>EnemyInfoCasual!C365</f>
        <v>1</v>
      </c>
      <c r="D365" s="37">
        <f>EnemyInfoCasual!D365</f>
        <v>6</v>
      </c>
      <c r="E365">
        <f>FLOOR(EnemyInfoCasual!E365*1.25,1)</f>
        <v>21250</v>
      </c>
      <c r="F365">
        <f>FLOOR(EnemyInfoCasual!F365*1.25,1)</f>
        <v>5000</v>
      </c>
      <c r="G365">
        <f>FLOOR(EnemyInfoCasual!G365*1.5,1)</f>
        <v>12000</v>
      </c>
      <c r="H365" s="7">
        <f>EnemyInfoCasual!H365</f>
        <v>1</v>
      </c>
      <c r="I365" s="6">
        <f>EnemyInfoCasual!I365</f>
        <v>0</v>
      </c>
      <c r="J365" s="8" t="str">
        <f>EnemyInfoCasual!J365</f>
        <v>Not Copyright Infringement</v>
      </c>
      <c r="K365" s="5"/>
      <c r="L365" s="11">
        <f>EnemyInfoCasual!L365</f>
        <v>1.1000000000000001</v>
      </c>
    </row>
    <row r="366" spans="1:12">
      <c r="A366" s="3">
        <f>EnemyInfoCasual!A366</f>
        <v>365</v>
      </c>
      <c r="B366" s="4" t="str">
        <f>EnemyInfoCasual!B366</f>
        <v>Magnetmight</v>
      </c>
      <c r="C366" s="10">
        <f>EnemyInfoCasual!C366</f>
        <v>1</v>
      </c>
      <c r="D366" s="37">
        <f>EnemyInfoCasual!D366</f>
        <v>6</v>
      </c>
      <c r="E366">
        <f>FLOOR(EnemyInfoCasual!E366*1.25,1)</f>
        <v>16250</v>
      </c>
      <c r="F366">
        <f>FLOOR(EnemyInfoCasual!F366*1.25,1)</f>
        <v>4687</v>
      </c>
      <c r="G366">
        <f>FLOOR(EnemyInfoCasual!G366*1.5,1)</f>
        <v>9000</v>
      </c>
      <c r="H366" s="7">
        <f>EnemyInfoCasual!H366</f>
        <v>0</v>
      </c>
      <c r="I366" s="6">
        <f>EnemyInfoCasual!I366</f>
        <v>0</v>
      </c>
      <c r="J366" s="8" t="str">
        <f>EnemyInfoCasual!J366</f>
        <v>Not Copyright Infringement</v>
      </c>
      <c r="K366" s="5"/>
      <c r="L366" s="11">
        <f>EnemyInfoCasual!L366</f>
        <v>1.1000000000000001</v>
      </c>
    </row>
    <row r="367" spans="1:12">
      <c r="A367" s="3">
        <f>EnemyInfoCasual!A367</f>
        <v>366</v>
      </c>
      <c r="B367" s="4" t="str">
        <f>EnemyInfoCasual!B367</f>
        <v>Magnettonne</v>
      </c>
      <c r="C367" s="10">
        <f>EnemyInfoCasual!C367</f>
        <v>1</v>
      </c>
      <c r="D367" s="37">
        <f>EnemyInfoCasual!D367</f>
        <v>6</v>
      </c>
      <c r="E367">
        <f>FLOOR(EnemyInfoCasual!E367*1.25,1)</f>
        <v>21875</v>
      </c>
      <c r="F367">
        <f>FLOOR(EnemyInfoCasual!F367*1.25,1)</f>
        <v>5000</v>
      </c>
      <c r="G367">
        <f>FLOOR(EnemyInfoCasual!G367*1.5,1)</f>
        <v>12000</v>
      </c>
      <c r="H367" s="7">
        <f>EnemyInfoCasual!H367</f>
        <v>1</v>
      </c>
      <c r="I367" s="6">
        <f>EnemyInfoCasual!I367</f>
        <v>0</v>
      </c>
      <c r="J367" s="8" t="str">
        <f>EnemyInfoCasual!J367</f>
        <v>Not Copyright Infringement</v>
      </c>
      <c r="K367" s="5"/>
      <c r="L367" s="11">
        <f>EnemyInfoCasual!L367</f>
        <v>1.1000000000000001</v>
      </c>
    </row>
    <row r="368" spans="1:12">
      <c r="A368" s="3">
        <f>EnemyInfoCasual!A368</f>
        <v>367</v>
      </c>
      <c r="B368" s="4" t="str">
        <f>EnemyInfoCasual!B368</f>
        <v>Rawrquaza</v>
      </c>
      <c r="C368" s="10">
        <f>EnemyInfoCasual!C368</f>
        <v>1</v>
      </c>
      <c r="D368" s="37">
        <f>EnemyInfoCasual!D368</f>
        <v>5</v>
      </c>
      <c r="E368">
        <f>FLOOR(EnemyInfoCasual!E368*1.25,1)</f>
        <v>437500</v>
      </c>
      <c r="F368">
        <f>FLOOR(EnemyInfoCasual!F368*1.25,1)</f>
        <v>50000</v>
      </c>
      <c r="G368">
        <f>FLOOR(EnemyInfoCasual!G368*1.5,1)</f>
        <v>60000</v>
      </c>
      <c r="H368" s="7">
        <f>EnemyInfoCasual!H368</f>
        <v>1</v>
      </c>
      <c r="I368" s="6">
        <f>EnemyInfoCasual!I368</f>
        <v>1</v>
      </c>
      <c r="J368" s="8" t="str">
        <f>EnemyInfoCasual!J368</f>
        <v>Not Copyright Infringement</v>
      </c>
      <c r="K368" s="5"/>
      <c r="L368" s="11">
        <f>EnemyInfoCasual!L368</f>
        <v>0.79999999999999982</v>
      </c>
    </row>
    <row r="369" spans="1:12">
      <c r="A369" s="3">
        <f>EnemyInfoCasual!A369</f>
        <v>368</v>
      </c>
      <c r="B369" s="4" t="str">
        <f>EnemyInfoCasual!B369</f>
        <v>Mr. Vitreous</v>
      </c>
      <c r="C369" s="10">
        <f>EnemyInfoCasual!C369</f>
        <v>1</v>
      </c>
      <c r="D369" s="37">
        <f>EnemyInfoCasual!D369</f>
        <v>5</v>
      </c>
      <c r="E369">
        <f>FLOOR(EnemyInfoCasual!E369*1.25,1)</f>
        <v>62500</v>
      </c>
      <c r="F369">
        <f>FLOOR(EnemyInfoCasual!F369*1.25,1)</f>
        <v>12500</v>
      </c>
      <c r="G369">
        <f>FLOOR(EnemyInfoCasual!G369*1.5,1)</f>
        <v>15000</v>
      </c>
      <c r="H369" s="7">
        <f>EnemyInfoCasual!H369</f>
        <v>1</v>
      </c>
      <c r="I369" s="6">
        <f>EnemyInfoCasual!I369</f>
        <v>0</v>
      </c>
      <c r="J369" s="8" t="str">
        <f>EnemyInfoCasual!J369</f>
        <v>The Corruption</v>
      </c>
      <c r="K369" s="5"/>
      <c r="L369" s="11">
        <f>EnemyInfoCasual!L369</f>
        <v>0.79999999999999982</v>
      </c>
    </row>
    <row r="370" spans="1:12">
      <c r="A370" s="3">
        <f>EnemyInfoCasual!A370</f>
        <v>369</v>
      </c>
      <c r="B370" s="4" t="str">
        <f>EnemyInfoCasual!B370</f>
        <v>Accursed Cranium</v>
      </c>
      <c r="C370" s="10">
        <f>EnemyInfoCasual!C370</f>
        <v>1</v>
      </c>
      <c r="D370" s="37">
        <f>EnemyInfoCasual!D370</f>
        <v>5</v>
      </c>
      <c r="E370">
        <f>FLOOR(EnemyInfoCasual!E370*1.25,1)</f>
        <v>62500</v>
      </c>
      <c r="F370">
        <f>FLOOR(EnemyInfoCasual!F370*1.25,1)</f>
        <v>12500</v>
      </c>
      <c r="G370">
        <f>FLOOR(EnemyInfoCasual!G370*1.5,1)</f>
        <v>15000</v>
      </c>
      <c r="H370" s="7">
        <f>EnemyInfoCasual!H370</f>
        <v>1</v>
      </c>
      <c r="I370" s="6">
        <f>EnemyInfoCasual!I370</f>
        <v>0</v>
      </c>
      <c r="J370" s="8" t="str">
        <f>EnemyInfoCasual!J370</f>
        <v>The Corruption</v>
      </c>
      <c r="K370" s="5"/>
      <c r="L370" s="11">
        <f>EnemyInfoCasual!L370</f>
        <v>0.79999999999999982</v>
      </c>
    </row>
    <row r="371" spans="1:12">
      <c r="A371" s="3">
        <f>EnemyInfoCasual!A371</f>
        <v>370</v>
      </c>
      <c r="B371" s="4" t="str">
        <f>EnemyInfoCasual!B371</f>
        <v>Methane Cloud</v>
      </c>
      <c r="C371" s="10">
        <f>EnemyInfoCasual!C371</f>
        <v>1</v>
      </c>
      <c r="D371" s="37">
        <f>EnemyInfoCasual!D371</f>
        <v>5</v>
      </c>
      <c r="E371">
        <f>FLOOR(EnemyInfoCasual!E371*1.25,1)</f>
        <v>62500</v>
      </c>
      <c r="F371">
        <f>FLOOR(EnemyInfoCasual!F371*1.25,1)</f>
        <v>12500</v>
      </c>
      <c r="G371">
        <f>FLOOR(EnemyInfoCasual!G371*1.5,1)</f>
        <v>15000</v>
      </c>
      <c r="H371" s="7">
        <f>EnemyInfoCasual!H371</f>
        <v>1</v>
      </c>
      <c r="I371" s="6">
        <f>EnemyInfoCasual!I371</f>
        <v>0</v>
      </c>
      <c r="J371" s="8" t="str">
        <f>EnemyInfoCasual!J371</f>
        <v>The Corruption</v>
      </c>
      <c r="K371" s="5"/>
      <c r="L371" s="11">
        <f>EnemyInfoCasual!L371</f>
        <v>0.79999999999999982</v>
      </c>
    </row>
    <row r="372" spans="1:12">
      <c r="A372" s="3">
        <f>EnemyInfoCasual!A372</f>
        <v>371</v>
      </c>
      <c r="B372" s="4" t="str">
        <f>EnemyInfoCasual!B372</f>
        <v>Ring of Angry Fire</v>
      </c>
      <c r="C372" s="10">
        <f>EnemyInfoCasual!C372</f>
        <v>1</v>
      </c>
      <c r="D372" s="37">
        <f>EnemyInfoCasual!D372</f>
        <v>5</v>
      </c>
      <c r="E372">
        <f>FLOOR(EnemyInfoCasual!E372*1.25,1)</f>
        <v>62500</v>
      </c>
      <c r="F372">
        <f>FLOOR(EnemyInfoCasual!F372*1.25,1)</f>
        <v>12500</v>
      </c>
      <c r="G372">
        <f>FLOOR(EnemyInfoCasual!G372*1.5,1)</f>
        <v>15000</v>
      </c>
      <c r="H372" s="7">
        <f>EnemyInfoCasual!H372</f>
        <v>1</v>
      </c>
      <c r="I372" s="6">
        <f>EnemyInfoCasual!I372</f>
        <v>0</v>
      </c>
      <c r="J372" s="8" t="str">
        <f>EnemyInfoCasual!J372</f>
        <v>The Corruption</v>
      </c>
      <c r="K372" s="5"/>
      <c r="L372" s="11">
        <f>EnemyInfoCasual!L372</f>
        <v>0.79999999999999982</v>
      </c>
    </row>
    <row r="373" spans="1:12">
      <c r="A373" s="3">
        <f>EnemyInfoCasual!A373</f>
        <v>372</v>
      </c>
      <c r="B373" s="4" t="str">
        <f>EnemyInfoCasual!B373</f>
        <v>Sunflower</v>
      </c>
      <c r="C373" s="10">
        <f>EnemyInfoCasual!C373</f>
        <v>1</v>
      </c>
      <c r="D373" s="37">
        <f>EnemyInfoCasual!D373</f>
        <v>5</v>
      </c>
      <c r="E373">
        <f>FLOOR(EnemyInfoCasual!E373*1.25,1)</f>
        <v>62500</v>
      </c>
      <c r="F373">
        <f>FLOOR(EnemyInfoCasual!F373*1.25,1)</f>
        <v>12500</v>
      </c>
      <c r="G373">
        <f>FLOOR(EnemyInfoCasual!G373*1.5,1)</f>
        <v>15000</v>
      </c>
      <c r="H373" s="7">
        <f>EnemyInfoCasual!H373</f>
        <v>1</v>
      </c>
      <c r="I373" s="6">
        <f>EnemyInfoCasual!I373</f>
        <v>0</v>
      </c>
      <c r="J373" s="8" t="str">
        <f>EnemyInfoCasual!J373</f>
        <v>The Corruption</v>
      </c>
      <c r="K373" s="5"/>
      <c r="L373" s="11">
        <f>EnemyInfoCasual!L373</f>
        <v>0.79999999999999982</v>
      </c>
    </row>
    <row r="374" spans="1:12">
      <c r="A374" s="3">
        <f>EnemyInfoCasual!A374</f>
        <v>373</v>
      </c>
      <c r="B374" s="4" t="str">
        <f>EnemyInfoCasual!B374</f>
        <v>Corrupted Giant</v>
      </c>
      <c r="C374" s="10">
        <f>EnemyInfoCasual!C374</f>
        <v>1</v>
      </c>
      <c r="D374" s="37">
        <f>EnemyInfoCasual!D374</f>
        <v>5</v>
      </c>
      <c r="E374">
        <f>FLOOR(EnemyInfoCasual!E374*1.25,1)</f>
        <v>62500</v>
      </c>
      <c r="F374">
        <f>FLOOR(EnemyInfoCasual!F374*1.25,1)</f>
        <v>12500</v>
      </c>
      <c r="G374">
        <f>FLOOR(EnemyInfoCasual!G374*1.5,1)</f>
        <v>15000</v>
      </c>
      <c r="H374" s="7">
        <f>EnemyInfoCasual!H374</f>
        <v>1</v>
      </c>
      <c r="I374" s="6">
        <f>EnemyInfoCasual!I374</f>
        <v>0</v>
      </c>
      <c r="J374" s="8" t="str">
        <f>EnemyInfoCasual!J374</f>
        <v>The Corruption</v>
      </c>
      <c r="K374" s="5"/>
      <c r="L374" s="11">
        <f>EnemyInfoCasual!L374</f>
        <v>0.79999999999999982</v>
      </c>
    </row>
    <row r="375" spans="1:12">
      <c r="A375" s="3">
        <f>EnemyInfoCasual!A375</f>
        <v>374</v>
      </c>
      <c r="B375" s="4" t="str">
        <f>EnemyInfoCasual!B375</f>
        <v>Corrupted Blob</v>
      </c>
      <c r="C375" s="10">
        <f>EnemyInfoCasual!C375</f>
        <v>1</v>
      </c>
      <c r="D375" s="37">
        <f>EnemyInfoCasual!D375</f>
        <v>5</v>
      </c>
      <c r="E375">
        <f>FLOOR(EnemyInfoCasual!E375*1.25,1)</f>
        <v>62500</v>
      </c>
      <c r="F375">
        <f>FLOOR(EnemyInfoCasual!F375*1.25,1)</f>
        <v>12500</v>
      </c>
      <c r="G375">
        <f>FLOOR(EnemyInfoCasual!G375*1.5,1)</f>
        <v>15000</v>
      </c>
      <c r="H375" s="7">
        <f>EnemyInfoCasual!H375</f>
        <v>0</v>
      </c>
      <c r="I375" s="6">
        <f>EnemyInfoCasual!I375</f>
        <v>0</v>
      </c>
      <c r="J375" s="8" t="str">
        <f>EnemyInfoCasual!J375</f>
        <v>The Corruption</v>
      </c>
      <c r="K375" s="5"/>
      <c r="L375" s="11">
        <f>EnemyInfoCasual!L375</f>
        <v>0.79999999999999982</v>
      </c>
    </row>
    <row r="376" spans="1:12">
      <c r="A376" s="3">
        <f>EnemyInfoCasual!A376</f>
        <v>375</v>
      </c>
      <c r="B376" s="4" t="str">
        <f>EnemyInfoCasual!B376</f>
        <v>Corrupted BlobBB</v>
      </c>
      <c r="C376" s="10">
        <f>EnemyInfoCasual!C376</f>
        <v>1</v>
      </c>
      <c r="D376" s="37">
        <f>EnemyInfoCasual!D376</f>
        <v>5</v>
      </c>
      <c r="E376">
        <f>FLOOR(EnemyInfoCasual!E376*1.25,1)</f>
        <v>625000</v>
      </c>
      <c r="F376">
        <f>FLOOR(EnemyInfoCasual!F376*1.25,1)</f>
        <v>125000</v>
      </c>
      <c r="G376">
        <f>FLOOR(EnemyInfoCasual!G376*1.5,1)</f>
        <v>150000</v>
      </c>
      <c r="H376" s="7">
        <f>EnemyInfoCasual!H376</f>
        <v>1</v>
      </c>
      <c r="I376" s="6">
        <f>EnemyInfoCasual!I376</f>
        <v>1</v>
      </c>
      <c r="J376" s="8" t="str">
        <f>EnemyInfoCasual!J376</f>
        <v>The Corruption</v>
      </c>
      <c r="K376" s="5"/>
      <c r="L376" s="11">
        <f>EnemyInfoCasual!L376</f>
        <v>0.79999999999999982</v>
      </c>
    </row>
    <row r="377" spans="1:12">
      <c r="A377" s="3">
        <f>EnemyInfoCasual!A377</f>
        <v>376</v>
      </c>
      <c r="B377" s="4" t="str">
        <f>EnemyInfoCasual!B377</f>
        <v>Corrupted Treeman</v>
      </c>
      <c r="C377" s="10">
        <f>EnemyInfoCasual!C377</f>
        <v>1</v>
      </c>
      <c r="D377" s="37">
        <f>EnemyInfoCasual!D377</f>
        <v>5</v>
      </c>
      <c r="E377">
        <f>FLOOR(EnemyInfoCasual!E377*1.25,1)</f>
        <v>625000</v>
      </c>
      <c r="F377">
        <f>FLOOR(EnemyInfoCasual!F377*1.25,1)</f>
        <v>125000</v>
      </c>
      <c r="G377">
        <f>FLOOR(EnemyInfoCasual!G377*1.5,1)</f>
        <v>150000</v>
      </c>
      <c r="H377" s="7">
        <f>EnemyInfoCasual!H377</f>
        <v>1</v>
      </c>
      <c r="I377" s="6">
        <f>EnemyInfoCasual!I377</f>
        <v>1</v>
      </c>
      <c r="J377" s="8" t="str">
        <f>EnemyInfoCasual!J377</f>
        <v>The Corruption</v>
      </c>
      <c r="K377" s="5"/>
      <c r="L377" s="11">
        <f>EnemyInfoCasual!L377</f>
        <v>0.79999999999999982</v>
      </c>
    </row>
    <row r="378" spans="1:12">
      <c r="A378" s="3">
        <f>EnemyInfoCasual!A378</f>
        <v>377</v>
      </c>
      <c r="B378" s="4" t="str">
        <f>EnemyInfoCasual!B378</f>
        <v>!!!!!</v>
      </c>
      <c r="C378" s="10">
        <f>EnemyInfoCasual!C378</f>
        <v>1</v>
      </c>
      <c r="D378" s="37">
        <f>EnemyInfoCasual!D378</f>
        <v>3</v>
      </c>
      <c r="E378">
        <f>FLOOR(EnemyInfoCasual!E378*1.25,1)</f>
        <v>2500000</v>
      </c>
      <c r="F378">
        <f>FLOOR(EnemyInfoCasual!F378*1.25,1)</f>
        <v>250000</v>
      </c>
      <c r="G378">
        <f>FLOOR(EnemyInfoCasual!G378*1.5,1)</f>
        <v>300000</v>
      </c>
      <c r="H378" s="7">
        <f>EnemyInfoCasual!H378</f>
        <v>1</v>
      </c>
      <c r="I378" s="6">
        <f>EnemyInfoCasual!I378</f>
        <v>1</v>
      </c>
      <c r="J378" s="8" t="str">
        <f>EnemyInfoCasual!J378</f>
        <v>Secret Dungeon</v>
      </c>
      <c r="K378" s="5"/>
      <c r="L378" s="11">
        <f>EnemyInfoCasual!L378</f>
        <v>0.43999999999999995</v>
      </c>
    </row>
    <row r="379" spans="1:12">
      <c r="A379" s="3">
        <f>EnemyInfoCasual!A379</f>
        <v>378</v>
      </c>
      <c r="B379" s="4" t="str">
        <f>EnemyInfoCasual!B379</f>
        <v>Small Air Elemental</v>
      </c>
      <c r="C379" s="10">
        <f>EnemyInfoCasual!C379</f>
        <v>1</v>
      </c>
      <c r="D379" s="37">
        <f>EnemyInfoCasual!D379</f>
        <v>4</v>
      </c>
      <c r="E379">
        <f>FLOOR(EnemyInfoCasual!E379*1.25,1)</f>
        <v>62500</v>
      </c>
      <c r="F379">
        <f>FLOOR(EnemyInfoCasual!F379*1.25,1)</f>
        <v>12500</v>
      </c>
      <c r="G379">
        <f>FLOOR(EnemyInfoCasual!G379*1.5,1)</f>
        <v>15000</v>
      </c>
      <c r="H379" s="7">
        <f>EnemyInfoCasual!H379</f>
        <v>0</v>
      </c>
      <c r="I379" s="6">
        <f>EnemyInfoCasual!I379</f>
        <v>0</v>
      </c>
      <c r="J379" s="8" t="str">
        <f>EnemyInfoCasual!J379</f>
        <v>Secret Dungeon</v>
      </c>
      <c r="K379" s="5"/>
      <c r="L379" s="11">
        <f>EnemyInfoCasual!L379</f>
        <v>0.62000000000000011</v>
      </c>
    </row>
    <row r="380" spans="1:12">
      <c r="A380" s="3">
        <f>EnemyInfoCasual!A380</f>
        <v>379</v>
      </c>
      <c r="B380" s="4" t="str">
        <f>EnemyInfoCasual!B380</f>
        <v>Large Air Elemental</v>
      </c>
      <c r="C380" s="10">
        <f>EnemyInfoCasual!C380</f>
        <v>1</v>
      </c>
      <c r="D380" s="37">
        <f>EnemyInfoCasual!D380</f>
        <v>4</v>
      </c>
      <c r="E380">
        <f>FLOOR(EnemyInfoCasual!E380*1.25,1)</f>
        <v>125000</v>
      </c>
      <c r="F380">
        <f>FLOOR(EnemyInfoCasual!F380*1.25,1)</f>
        <v>25000</v>
      </c>
      <c r="G380">
        <f>FLOOR(EnemyInfoCasual!G380*1.5,1)</f>
        <v>30000</v>
      </c>
      <c r="H380" s="7">
        <f>EnemyInfoCasual!H380</f>
        <v>1</v>
      </c>
      <c r="I380" s="6">
        <f>EnemyInfoCasual!I380</f>
        <v>0</v>
      </c>
      <c r="J380" s="8" t="str">
        <f>EnemyInfoCasual!J380</f>
        <v>Secret Dungeon</v>
      </c>
      <c r="K380" s="5"/>
      <c r="L380" s="11">
        <f>EnemyInfoCasual!L380</f>
        <v>0.62000000000000011</v>
      </c>
    </row>
    <row r="381" spans="1:12">
      <c r="A381" s="3">
        <f>EnemyInfoCasual!A381</f>
        <v>380</v>
      </c>
      <c r="B381" s="4" t="str">
        <f>EnemyInfoCasual!B381</f>
        <v>Small Earth Elemental</v>
      </c>
      <c r="C381" s="10">
        <f>EnemyInfoCasual!C381</f>
        <v>1</v>
      </c>
      <c r="D381" s="37">
        <f>EnemyInfoCasual!D381</f>
        <v>4</v>
      </c>
      <c r="E381">
        <f>FLOOR(EnemyInfoCasual!E381*1.25,1)</f>
        <v>62500</v>
      </c>
      <c r="F381">
        <f>FLOOR(EnemyInfoCasual!F381*1.25,1)</f>
        <v>12500</v>
      </c>
      <c r="G381">
        <f>FLOOR(EnemyInfoCasual!G381*1.5,1)</f>
        <v>15000</v>
      </c>
      <c r="H381" s="7">
        <f>EnemyInfoCasual!H381</f>
        <v>0</v>
      </c>
      <c r="I381" s="6">
        <f>EnemyInfoCasual!I381</f>
        <v>0</v>
      </c>
      <c r="J381" s="8" t="str">
        <f>EnemyInfoCasual!J381</f>
        <v>Secret Dungeon</v>
      </c>
      <c r="K381" s="5"/>
      <c r="L381" s="11">
        <f>EnemyInfoCasual!L381</f>
        <v>0.62000000000000011</v>
      </c>
    </row>
    <row r="382" spans="1:12">
      <c r="A382" s="3">
        <f>EnemyInfoCasual!A382</f>
        <v>381</v>
      </c>
      <c r="B382" s="4" t="str">
        <f>EnemyInfoCasual!B382</f>
        <v>Large Earth Elemental</v>
      </c>
      <c r="C382" s="10">
        <f>EnemyInfoCasual!C382</f>
        <v>1</v>
      </c>
      <c r="D382" s="37">
        <f>EnemyInfoCasual!D382</f>
        <v>4</v>
      </c>
      <c r="E382">
        <f>FLOOR(EnemyInfoCasual!E382*1.25,1)</f>
        <v>125000</v>
      </c>
      <c r="F382">
        <f>FLOOR(EnemyInfoCasual!F382*1.25,1)</f>
        <v>25000</v>
      </c>
      <c r="G382">
        <f>FLOOR(EnemyInfoCasual!G382*1.5,1)</f>
        <v>30000</v>
      </c>
      <c r="H382" s="7">
        <f>EnemyInfoCasual!H382</f>
        <v>1</v>
      </c>
      <c r="I382" s="6">
        <f>EnemyInfoCasual!I382</f>
        <v>0</v>
      </c>
      <c r="J382" s="8" t="str">
        <f>EnemyInfoCasual!J382</f>
        <v>Secret Dungeon</v>
      </c>
      <c r="K382" s="5"/>
      <c r="L382" s="11">
        <f>EnemyInfoCasual!L382</f>
        <v>0.62000000000000011</v>
      </c>
    </row>
    <row r="383" spans="1:12">
      <c r="A383" s="3">
        <f>EnemyInfoCasual!A383</f>
        <v>382</v>
      </c>
      <c r="B383" s="4" t="str">
        <f>EnemyInfoCasual!B383</f>
        <v>Small Water Elemental</v>
      </c>
      <c r="C383" s="10">
        <f>EnemyInfoCasual!C383</f>
        <v>1</v>
      </c>
      <c r="D383" s="37">
        <f>EnemyInfoCasual!D383</f>
        <v>4</v>
      </c>
      <c r="E383">
        <f>FLOOR(EnemyInfoCasual!E383*1.25,1)</f>
        <v>62500</v>
      </c>
      <c r="F383">
        <f>FLOOR(EnemyInfoCasual!F383*1.25,1)</f>
        <v>12500</v>
      </c>
      <c r="G383">
        <f>FLOOR(EnemyInfoCasual!G383*1.5,1)</f>
        <v>15000</v>
      </c>
      <c r="H383" s="7">
        <f>EnemyInfoCasual!H383</f>
        <v>0</v>
      </c>
      <c r="I383" s="6">
        <f>EnemyInfoCasual!I383</f>
        <v>0</v>
      </c>
      <c r="J383" s="8" t="str">
        <f>EnemyInfoCasual!J383</f>
        <v>Secret Dungeon</v>
      </c>
      <c r="K383" s="5"/>
      <c r="L383" s="11">
        <f>EnemyInfoCasual!L383</f>
        <v>0.62000000000000011</v>
      </c>
    </row>
    <row r="384" spans="1:12">
      <c r="A384" s="3">
        <f>EnemyInfoCasual!A384</f>
        <v>383</v>
      </c>
      <c r="B384" s="4" t="str">
        <f>EnemyInfoCasual!B384</f>
        <v>Large Water Elemental</v>
      </c>
      <c r="C384" s="10">
        <f>EnemyInfoCasual!C384</f>
        <v>1</v>
      </c>
      <c r="D384" s="37">
        <f>EnemyInfoCasual!D384</f>
        <v>4</v>
      </c>
      <c r="E384">
        <f>FLOOR(EnemyInfoCasual!E384*1.25,1)</f>
        <v>125000</v>
      </c>
      <c r="F384">
        <f>FLOOR(EnemyInfoCasual!F384*1.25,1)</f>
        <v>25000</v>
      </c>
      <c r="G384">
        <f>FLOOR(EnemyInfoCasual!G384*1.5,1)</f>
        <v>30000</v>
      </c>
      <c r="H384" s="7">
        <f>EnemyInfoCasual!H384</f>
        <v>1</v>
      </c>
      <c r="I384" s="6">
        <f>EnemyInfoCasual!I384</f>
        <v>0</v>
      </c>
      <c r="J384" s="8" t="str">
        <f>EnemyInfoCasual!J384</f>
        <v>Secret Dungeon</v>
      </c>
      <c r="K384" s="5"/>
      <c r="L384" s="11">
        <f>EnemyInfoCasual!L384</f>
        <v>0.62000000000000011</v>
      </c>
    </row>
    <row r="385" spans="1:12">
      <c r="A385" s="3">
        <f>EnemyInfoCasual!A385</f>
        <v>384</v>
      </c>
      <c r="B385" s="4" t="str">
        <f>EnemyInfoCasual!B385</f>
        <v>Small Fire Elemental</v>
      </c>
      <c r="C385" s="10">
        <f>EnemyInfoCasual!C385</f>
        <v>1</v>
      </c>
      <c r="D385" s="37">
        <f>EnemyInfoCasual!D385</f>
        <v>4</v>
      </c>
      <c r="E385">
        <f>FLOOR(EnemyInfoCasual!E385*1.25,1)</f>
        <v>62500</v>
      </c>
      <c r="F385">
        <f>FLOOR(EnemyInfoCasual!F385*1.25,1)</f>
        <v>12500</v>
      </c>
      <c r="G385">
        <f>FLOOR(EnemyInfoCasual!G385*1.5,1)</f>
        <v>15000</v>
      </c>
      <c r="H385" s="7">
        <f>EnemyInfoCasual!H385</f>
        <v>0</v>
      </c>
      <c r="I385" s="6">
        <f>EnemyInfoCasual!I385</f>
        <v>0</v>
      </c>
      <c r="J385" s="8" t="str">
        <f>EnemyInfoCasual!J385</f>
        <v>Secret Dungeon</v>
      </c>
      <c r="K385" s="5"/>
      <c r="L385" s="11">
        <f>EnemyInfoCasual!L385</f>
        <v>0.62000000000000011</v>
      </c>
    </row>
    <row r="386" spans="1:12">
      <c r="A386" s="3">
        <f>EnemyInfoCasual!A386</f>
        <v>385</v>
      </c>
      <c r="B386" s="4" t="str">
        <f>EnemyInfoCasual!B386</f>
        <v>Large Fire Elemental</v>
      </c>
      <c r="C386" s="10">
        <f>EnemyInfoCasual!C386</f>
        <v>1</v>
      </c>
      <c r="D386" s="37">
        <f>EnemyInfoCasual!D386</f>
        <v>4</v>
      </c>
      <c r="E386">
        <f>FLOOR(EnemyInfoCasual!E386*1.25,1)</f>
        <v>125000</v>
      </c>
      <c r="F386">
        <f>FLOOR(EnemyInfoCasual!F386*1.25,1)</f>
        <v>25000</v>
      </c>
      <c r="G386">
        <f>FLOOR(EnemyInfoCasual!G386*1.5,1)</f>
        <v>30000</v>
      </c>
      <c r="H386" s="7">
        <f>EnemyInfoCasual!H386</f>
        <v>1</v>
      </c>
      <c r="I386" s="6">
        <f>EnemyInfoCasual!I386</f>
        <v>0</v>
      </c>
      <c r="J386" s="8" t="str">
        <f>EnemyInfoCasual!J386</f>
        <v>Secret Dungeon</v>
      </c>
      <c r="K386" s="5"/>
      <c r="L386" s="11">
        <f>EnemyInfoCasual!L386</f>
        <v>0.62000000000000011</v>
      </c>
    </row>
    <row r="387" spans="1:12">
      <c r="A387" s="3">
        <f>EnemyInfoCasual!A387</f>
        <v>386</v>
      </c>
      <c r="B387" s="4" t="str">
        <f>EnemyInfoCasual!B387</f>
        <v>Lizard Slave</v>
      </c>
      <c r="C387" s="10">
        <f>EnemyInfoCasual!C387</f>
        <v>1</v>
      </c>
      <c r="D387" s="37">
        <f>EnemyInfoCasual!D387</f>
        <v>4</v>
      </c>
      <c r="E387">
        <f>FLOOR(EnemyInfoCasual!E387*1.25,1)</f>
        <v>62500</v>
      </c>
      <c r="F387">
        <f>FLOOR(EnemyInfoCasual!F387*1.25,1)</f>
        <v>12500</v>
      </c>
      <c r="G387">
        <f>FLOOR(EnemyInfoCasual!G387*1.5,1)</f>
        <v>15000</v>
      </c>
      <c r="H387" s="7">
        <f>EnemyInfoCasual!H387</f>
        <v>1</v>
      </c>
      <c r="I387" s="6">
        <f>EnemyInfoCasual!I387</f>
        <v>0</v>
      </c>
      <c r="J387" s="8" t="str">
        <f>EnemyInfoCasual!J387</f>
        <v>Secret Dungeon</v>
      </c>
      <c r="K387" s="5"/>
      <c r="L387" s="11">
        <f>EnemyInfoCasual!L387</f>
        <v>0.62000000000000011</v>
      </c>
    </row>
    <row r="388" spans="1:12">
      <c r="A388" s="3">
        <f>EnemyInfoCasual!A388</f>
        <v>387</v>
      </c>
      <c r="B388" s="4" t="str">
        <f>EnemyInfoCasual!B388</f>
        <v>Lizard Hulk</v>
      </c>
      <c r="C388" s="10">
        <f>EnemyInfoCasual!C388</f>
        <v>1</v>
      </c>
      <c r="D388" s="37">
        <f>EnemyInfoCasual!D388</f>
        <v>4</v>
      </c>
      <c r="E388">
        <f>FLOOR(EnemyInfoCasual!E388*1.25,1)</f>
        <v>93750</v>
      </c>
      <c r="F388">
        <f>FLOOR(EnemyInfoCasual!F388*1.25,1)</f>
        <v>18750</v>
      </c>
      <c r="G388">
        <f>FLOOR(EnemyInfoCasual!G388*1.5,1)</f>
        <v>225000</v>
      </c>
      <c r="H388" s="7">
        <f>EnemyInfoCasual!H388</f>
        <v>1</v>
      </c>
      <c r="I388" s="6">
        <f>EnemyInfoCasual!I388</f>
        <v>0</v>
      </c>
      <c r="J388" s="8" t="str">
        <f>EnemyInfoCasual!J388</f>
        <v>Secret Dungeon</v>
      </c>
      <c r="K388" s="5"/>
      <c r="L388" s="11">
        <f>EnemyInfoCasual!L388</f>
        <v>0.62000000000000011</v>
      </c>
    </row>
    <row r="389" spans="1:12">
      <c r="A389" s="3">
        <f>EnemyInfoCasual!A389</f>
        <v>388</v>
      </c>
      <c r="B389" s="4" t="str">
        <f>EnemyInfoCasual!B389</f>
        <v>Elite Lizard Hulk</v>
      </c>
      <c r="C389" s="10">
        <f>EnemyInfoCasual!C389</f>
        <v>1</v>
      </c>
      <c r="D389" s="37">
        <f>EnemyInfoCasual!D389</f>
        <v>3</v>
      </c>
      <c r="E389">
        <f>FLOOR(EnemyInfoCasual!E389*1.25,1)</f>
        <v>187500</v>
      </c>
      <c r="F389">
        <f>FLOOR(EnemyInfoCasual!F389*1.25,1)</f>
        <v>37500</v>
      </c>
      <c r="G389">
        <f>FLOOR(EnemyInfoCasual!G389*1.5,1)</f>
        <v>45000</v>
      </c>
      <c r="H389" s="7">
        <f>EnemyInfoCasual!H389</f>
        <v>1</v>
      </c>
      <c r="I389" s="6">
        <f>EnemyInfoCasual!I389</f>
        <v>0</v>
      </c>
      <c r="J389" s="8" t="str">
        <f>EnemyInfoCasual!J389</f>
        <v>Secret Dungeon</v>
      </c>
      <c r="K389" s="5"/>
      <c r="L389" s="11">
        <f>EnemyInfoCasual!L389</f>
        <v>0.43999999999999995</v>
      </c>
    </row>
    <row r="390" spans="1:12">
      <c r="A390" s="3">
        <f>EnemyInfoCasual!A390</f>
        <v>389</v>
      </c>
      <c r="B390" s="4" t="str">
        <f>EnemyInfoCasual!B390</f>
        <v>Lizard Witch-Doctor</v>
      </c>
      <c r="C390" s="10">
        <f>EnemyInfoCasual!C390</f>
        <v>1</v>
      </c>
      <c r="D390" s="37">
        <f>EnemyInfoCasual!D390</f>
        <v>4</v>
      </c>
      <c r="E390">
        <f>FLOOR(EnemyInfoCasual!E390*1.25,1)</f>
        <v>62500</v>
      </c>
      <c r="F390">
        <f>FLOOR(EnemyInfoCasual!F390*1.25,1)</f>
        <v>12500</v>
      </c>
      <c r="G390">
        <f>FLOOR(EnemyInfoCasual!G390*1.5,1)</f>
        <v>15000</v>
      </c>
      <c r="H390" s="7">
        <f>EnemyInfoCasual!H390</f>
        <v>1</v>
      </c>
      <c r="I390" s="6">
        <f>EnemyInfoCasual!I390</f>
        <v>0</v>
      </c>
      <c r="J390" s="8" t="str">
        <f>EnemyInfoCasual!J390</f>
        <v>Secret Dungeon</v>
      </c>
      <c r="K390" s="5"/>
      <c r="L390" s="11">
        <f>EnemyInfoCasual!L390</f>
        <v>0.62000000000000011</v>
      </c>
    </row>
    <row r="391" spans="1:12">
      <c r="A391" s="3">
        <f>EnemyInfoCasual!A391</f>
        <v>390</v>
      </c>
      <c r="B391" s="4" t="str">
        <f>EnemyInfoCasual!B391</f>
        <v>Lizard Shadow Mage</v>
      </c>
      <c r="C391" s="10">
        <f>EnemyInfoCasual!C391</f>
        <v>1</v>
      </c>
      <c r="D391" s="37">
        <f>EnemyInfoCasual!D391</f>
        <v>4</v>
      </c>
      <c r="E391">
        <f>FLOOR(EnemyInfoCasual!E391*1.25,1)</f>
        <v>93750</v>
      </c>
      <c r="F391">
        <f>FLOOR(EnemyInfoCasual!F391*1.25,1)</f>
        <v>18750</v>
      </c>
      <c r="G391">
        <f>FLOOR(EnemyInfoCasual!G391*1.5,1)</f>
        <v>22500</v>
      </c>
      <c r="H391" s="7">
        <f>EnemyInfoCasual!H391</f>
        <v>1</v>
      </c>
      <c r="I391" s="6">
        <f>EnemyInfoCasual!I391</f>
        <v>0</v>
      </c>
      <c r="J391" s="8" t="str">
        <f>EnemyInfoCasual!J391</f>
        <v>Secret Dungeon</v>
      </c>
      <c r="K391" s="5"/>
      <c r="L391" s="11">
        <f>EnemyInfoCasual!L391</f>
        <v>0.62000000000000011</v>
      </c>
    </row>
    <row r="392" spans="1:12">
      <c r="A392" s="3">
        <f>EnemyInfoCasual!A392</f>
        <v>391</v>
      </c>
      <c r="B392" s="4" t="str">
        <f>EnemyInfoCasual!B392</f>
        <v>Lizard Berserker</v>
      </c>
      <c r="C392" s="10">
        <f>EnemyInfoCasual!C392</f>
        <v>1</v>
      </c>
      <c r="D392" s="37">
        <f>EnemyInfoCasual!D392</f>
        <v>3</v>
      </c>
      <c r="E392">
        <f>FLOOR(EnemyInfoCasual!E392*1.25,1)</f>
        <v>187500</v>
      </c>
      <c r="F392">
        <f>FLOOR(EnemyInfoCasual!F392*1.25,1)</f>
        <v>37500</v>
      </c>
      <c r="G392">
        <f>FLOOR(EnemyInfoCasual!G392*1.5,1)</f>
        <v>45000</v>
      </c>
      <c r="H392" s="7">
        <f>EnemyInfoCasual!H392</f>
        <v>1</v>
      </c>
      <c r="I392" s="6">
        <f>EnemyInfoCasual!I392</f>
        <v>0</v>
      </c>
      <c r="J392" s="8" t="str">
        <f>EnemyInfoCasual!J392</f>
        <v>Secret Dungeon</v>
      </c>
      <c r="K392" s="5"/>
      <c r="L392" s="11">
        <f>EnemyInfoCasual!L392</f>
        <v>0.43999999999999995</v>
      </c>
    </row>
    <row r="393" spans="1:12">
      <c r="A393" s="3">
        <f>EnemyInfoCasual!A393</f>
        <v>392</v>
      </c>
      <c r="B393" s="4" t="str">
        <f>EnemyInfoCasual!B393</f>
        <v>Owlbear</v>
      </c>
      <c r="C393" s="10">
        <f>EnemyInfoCasual!C393</f>
        <v>1</v>
      </c>
      <c r="D393" s="37">
        <f>EnemyInfoCasual!D393</f>
        <v>4</v>
      </c>
      <c r="E393">
        <f>FLOOR(EnemyInfoCasual!E393*1.25,1)</f>
        <v>125000</v>
      </c>
      <c r="F393">
        <f>FLOOR(EnemyInfoCasual!F393*1.25,1)</f>
        <v>25000</v>
      </c>
      <c r="G393">
        <f>FLOOR(EnemyInfoCasual!G393*1.5,1)</f>
        <v>30000</v>
      </c>
      <c r="H393" s="7">
        <f>EnemyInfoCasual!H393</f>
        <v>1</v>
      </c>
      <c r="I393" s="6">
        <f>EnemyInfoCasual!I393</f>
        <v>0</v>
      </c>
      <c r="J393" s="8" t="str">
        <f>EnemyInfoCasual!J393</f>
        <v>Secret Dungeon</v>
      </c>
      <c r="K393" s="5"/>
      <c r="L393" s="11">
        <f>EnemyInfoCasual!L393</f>
        <v>0.62000000000000011</v>
      </c>
    </row>
    <row r="394" spans="1:12">
      <c r="A394" s="3">
        <f>EnemyInfoCasual!A394</f>
        <v>393</v>
      </c>
      <c r="B394" s="4" t="str">
        <f>EnemyInfoCasual!B394</f>
        <v>Purple Worm</v>
      </c>
      <c r="C394" s="10">
        <f>EnemyInfoCasual!C394</f>
        <v>1</v>
      </c>
      <c r="D394" s="37">
        <f>EnemyInfoCasual!D394</f>
        <v>3</v>
      </c>
      <c r="E394">
        <f>FLOOR(EnemyInfoCasual!E394*1.25,1)</f>
        <v>375000</v>
      </c>
      <c r="F394">
        <f>FLOOR(EnemyInfoCasual!F394*1.25,1)</f>
        <v>75000</v>
      </c>
      <c r="G394">
        <f>FLOOR(EnemyInfoCasual!G394*1.5,1)</f>
        <v>90000</v>
      </c>
      <c r="H394" s="7">
        <f>EnemyInfoCasual!H394</f>
        <v>1</v>
      </c>
      <c r="I394" s="6">
        <f>EnemyInfoCasual!I394</f>
        <v>0</v>
      </c>
      <c r="J394" s="8" t="str">
        <f>EnemyInfoCasual!J394</f>
        <v>Secret Dungeon</v>
      </c>
      <c r="K394" s="5"/>
      <c r="L394" s="11">
        <f>EnemyInfoCasual!L394</f>
        <v>0.43999999999999995</v>
      </c>
    </row>
    <row r="395" spans="1:12">
      <c r="A395" s="3">
        <f>EnemyInfoCasual!A395</f>
        <v>394</v>
      </c>
      <c r="B395" s="4" t="str">
        <f>EnemyInfoCasual!B395</f>
        <v>Rust Monster</v>
      </c>
      <c r="C395" s="10">
        <f>EnemyInfoCasual!C395</f>
        <v>1</v>
      </c>
      <c r="D395" s="37">
        <f>EnemyInfoCasual!D395</f>
        <v>4</v>
      </c>
      <c r="E395">
        <f>FLOOR(EnemyInfoCasual!E395*1.25,1)</f>
        <v>62500</v>
      </c>
      <c r="F395">
        <f>FLOOR(EnemyInfoCasual!F395*1.25,1)</f>
        <v>12500</v>
      </c>
      <c r="G395">
        <f>FLOOR(EnemyInfoCasual!G395*1.5,1)</f>
        <v>15000</v>
      </c>
      <c r="H395" s="7">
        <f>EnemyInfoCasual!H395</f>
        <v>1</v>
      </c>
      <c r="I395" s="6">
        <f>EnemyInfoCasual!I395</f>
        <v>0</v>
      </c>
      <c r="J395" s="8" t="str">
        <f>EnemyInfoCasual!J395</f>
        <v>Secret Dungeon</v>
      </c>
      <c r="K395" s="5"/>
      <c r="L395" s="11">
        <f>EnemyInfoCasual!L395</f>
        <v>0.62000000000000011</v>
      </c>
    </row>
    <row r="396" spans="1:12">
      <c r="A396" s="3">
        <f>EnemyInfoCasual!A396</f>
        <v>395</v>
      </c>
      <c r="B396" s="4" t="str">
        <f>EnemyInfoCasual!B396</f>
        <v>Roper</v>
      </c>
      <c r="C396" s="10">
        <f>EnemyInfoCasual!C396</f>
        <v>1</v>
      </c>
      <c r="D396" s="37">
        <f>EnemyInfoCasual!D396</f>
        <v>4</v>
      </c>
      <c r="E396">
        <f>FLOOR(EnemyInfoCasual!E396*1.25,1)</f>
        <v>125000</v>
      </c>
      <c r="F396">
        <f>FLOOR(EnemyInfoCasual!F396*1.25,1)</f>
        <v>25000</v>
      </c>
      <c r="G396">
        <f>FLOOR(EnemyInfoCasual!G396*1.5,1)</f>
        <v>30000</v>
      </c>
      <c r="H396" s="7">
        <f>EnemyInfoCasual!H396</f>
        <v>1</v>
      </c>
      <c r="I396" s="6">
        <f>EnemyInfoCasual!I396</f>
        <v>0</v>
      </c>
      <c r="J396" s="8" t="str">
        <f>EnemyInfoCasual!J396</f>
        <v>Secret Dungeon</v>
      </c>
      <c r="K396" s="5"/>
      <c r="L396" s="11">
        <f>EnemyInfoCasual!L396</f>
        <v>0.62000000000000011</v>
      </c>
    </row>
    <row r="397" spans="1:12">
      <c r="A397" s="3">
        <f>EnemyInfoCasual!A397</f>
        <v>396</v>
      </c>
      <c r="B397" s="4" t="str">
        <f>EnemyInfoCasual!B397</f>
        <v>Mimic</v>
      </c>
      <c r="C397" s="10">
        <f>EnemyInfoCasual!C397</f>
        <v>1</v>
      </c>
      <c r="D397" s="37">
        <f>EnemyInfoCasual!D397</f>
        <v>3</v>
      </c>
      <c r="E397">
        <f>FLOOR(EnemyInfoCasual!E397*1.25,1)</f>
        <v>375000</v>
      </c>
      <c r="F397">
        <f>FLOOR(EnemyInfoCasual!F397*1.25,1)</f>
        <v>75000</v>
      </c>
      <c r="G397">
        <f>FLOOR(EnemyInfoCasual!G397*1.5,1)</f>
        <v>90000</v>
      </c>
      <c r="H397" s="7">
        <f>EnemyInfoCasual!H397</f>
        <v>1</v>
      </c>
      <c r="I397" s="6">
        <f>EnemyInfoCasual!I397</f>
        <v>0</v>
      </c>
      <c r="J397" s="8" t="str">
        <f>EnemyInfoCasual!J397</f>
        <v>Secret Dungeon</v>
      </c>
      <c r="K397" s="5"/>
      <c r="L397" s="11">
        <f>EnemyInfoCasual!L397</f>
        <v>0.43999999999999995</v>
      </c>
    </row>
    <row r="398" spans="1:12">
      <c r="A398" s="3">
        <f>EnemyInfoCasual!A398</f>
        <v>397</v>
      </c>
      <c r="B398" s="4" t="str">
        <f>EnemyInfoCasual!B398</f>
        <v>Flame Lich</v>
      </c>
      <c r="C398" s="10">
        <f>EnemyInfoCasual!C398</f>
        <v>1</v>
      </c>
      <c r="D398" s="37">
        <f>EnemyInfoCasual!D398</f>
        <v>4</v>
      </c>
      <c r="E398">
        <f>FLOOR(EnemyInfoCasual!E398*1.25,1)</f>
        <v>93750</v>
      </c>
      <c r="F398">
        <f>FLOOR(EnemyInfoCasual!F398*1.25,1)</f>
        <v>18750</v>
      </c>
      <c r="G398">
        <f>FLOOR(EnemyInfoCasual!G398*1.5,1)</f>
        <v>22500</v>
      </c>
      <c r="H398" s="7">
        <f>EnemyInfoCasual!H398</f>
        <v>1</v>
      </c>
      <c r="I398" s="6">
        <f>EnemyInfoCasual!I398</f>
        <v>0</v>
      </c>
      <c r="J398" s="8" t="str">
        <f>EnemyInfoCasual!J398</f>
        <v>Secret Dungeon</v>
      </c>
      <c r="K398" s="5"/>
      <c r="L398" s="11">
        <f>EnemyInfoCasual!L398</f>
        <v>0.62000000000000011</v>
      </c>
    </row>
    <row r="399" spans="1:12">
      <c r="A399" s="3">
        <f>EnemyInfoCasual!A399</f>
        <v>398</v>
      </c>
      <c r="B399" s="4" t="str">
        <f>EnemyInfoCasual!B399</f>
        <v>Frost Lich</v>
      </c>
      <c r="C399" s="10">
        <f>EnemyInfoCasual!C399</f>
        <v>1</v>
      </c>
      <c r="D399" s="37">
        <f>EnemyInfoCasual!D399</f>
        <v>4</v>
      </c>
      <c r="E399">
        <f>FLOOR(EnemyInfoCasual!E399*1.25,1)</f>
        <v>93750</v>
      </c>
      <c r="F399">
        <f>FLOOR(EnemyInfoCasual!F399*1.25,1)</f>
        <v>18750</v>
      </c>
      <c r="G399">
        <f>FLOOR(EnemyInfoCasual!G399*1.5,1)</f>
        <v>22500</v>
      </c>
      <c r="H399" s="7">
        <f>EnemyInfoCasual!H399</f>
        <v>1</v>
      </c>
      <c r="I399" s="6">
        <f>EnemyInfoCasual!I399</f>
        <v>0</v>
      </c>
      <c r="J399" s="8" t="str">
        <f>EnemyInfoCasual!J399</f>
        <v>Secret Dungeon</v>
      </c>
      <c r="K399" s="5"/>
      <c r="L399" s="11">
        <f>EnemyInfoCasual!L399</f>
        <v>0.62000000000000011</v>
      </c>
    </row>
    <row r="400" spans="1:12">
      <c r="A400" s="3">
        <f>EnemyInfoCasual!A400</f>
        <v>399</v>
      </c>
      <c r="B400" s="4" t="str">
        <f>EnemyInfoCasual!B400</f>
        <v>Demi-Lich</v>
      </c>
      <c r="C400" s="10">
        <f>EnemyInfoCasual!C400</f>
        <v>1</v>
      </c>
      <c r="D400" s="37">
        <f>EnemyInfoCasual!D400</f>
        <v>3</v>
      </c>
      <c r="E400">
        <f>FLOOR(EnemyInfoCasual!E400*1.25,1)</f>
        <v>375000</v>
      </c>
      <c r="F400">
        <f>FLOOR(EnemyInfoCasual!F400*1.25,1)</f>
        <v>75000</v>
      </c>
      <c r="G400">
        <f>FLOOR(EnemyInfoCasual!G400*1.5,1)</f>
        <v>90000</v>
      </c>
      <c r="H400" s="7">
        <f>EnemyInfoCasual!H400</f>
        <v>1</v>
      </c>
      <c r="I400" s="6">
        <f>EnemyInfoCasual!I400</f>
        <v>0</v>
      </c>
      <c r="J400" s="8" t="str">
        <f>EnemyInfoCasual!J400</f>
        <v>Secret Dungeon</v>
      </c>
      <c r="K400" s="5"/>
      <c r="L400" s="11">
        <f>EnemyInfoCasual!L400</f>
        <v>0.43999999999999995</v>
      </c>
    </row>
    <row r="401" spans="1:12">
      <c r="A401" s="3">
        <f>EnemyInfoCasual!A401</f>
        <v>400</v>
      </c>
      <c r="B401" s="4" t="str">
        <f>EnemyInfoCasual!B401</f>
        <v>Inky Pool</v>
      </c>
      <c r="C401" s="10">
        <f>EnemyInfoCasual!C401</f>
        <v>1</v>
      </c>
      <c r="D401" s="37">
        <f>EnemyInfoCasual!D401</f>
        <v>3</v>
      </c>
      <c r="E401">
        <f>FLOOR(EnemyInfoCasual!E401*1.25,1)</f>
        <v>62500</v>
      </c>
      <c r="F401">
        <f>FLOOR(EnemyInfoCasual!F401*1.25,1)</f>
        <v>12500</v>
      </c>
      <c r="G401">
        <f>FLOOR(EnemyInfoCasual!G401*1.5,1)</f>
        <v>15000</v>
      </c>
      <c r="H401" s="7">
        <f>EnemyInfoCasual!H401</f>
        <v>0</v>
      </c>
      <c r="I401" s="6">
        <f>EnemyInfoCasual!I401</f>
        <v>0</v>
      </c>
      <c r="J401" s="8" t="str">
        <f>EnemyInfoCasual!J401</f>
        <v>Secret Dungeon</v>
      </c>
      <c r="K401" s="5"/>
      <c r="L401" s="11">
        <f>EnemyInfoCasual!L401</f>
        <v>0.43999999999999995</v>
      </c>
    </row>
    <row r="402" spans="1:12">
      <c r="A402" s="3">
        <f>EnemyInfoCasual!A402</f>
        <v>401</v>
      </c>
      <c r="B402" s="4" t="str">
        <f>EnemyInfoCasual!B402</f>
        <v>Black Pudding</v>
      </c>
      <c r="C402" s="10">
        <f>EnemyInfoCasual!C402</f>
        <v>1</v>
      </c>
      <c r="D402" s="37">
        <f>EnemyInfoCasual!D402</f>
        <v>3</v>
      </c>
      <c r="E402">
        <f>FLOOR(EnemyInfoCasual!E402*1.25,1)</f>
        <v>125000</v>
      </c>
      <c r="F402">
        <f>FLOOR(EnemyInfoCasual!F402*1.25,1)</f>
        <v>25000</v>
      </c>
      <c r="G402">
        <f>FLOOR(EnemyInfoCasual!G402*1.5,1)</f>
        <v>30000</v>
      </c>
      <c r="H402" s="7">
        <f>EnemyInfoCasual!H402</f>
        <v>0</v>
      </c>
      <c r="I402" s="6">
        <f>EnemyInfoCasual!I402</f>
        <v>0</v>
      </c>
      <c r="J402" s="8" t="str">
        <f>EnemyInfoCasual!J402</f>
        <v>Secret Dungeon</v>
      </c>
      <c r="K402" s="5"/>
      <c r="L402" s="11">
        <f>EnemyInfoCasual!L402</f>
        <v>0.43999999999999995</v>
      </c>
    </row>
    <row r="403" spans="1:12">
      <c r="A403" s="3">
        <f>EnemyInfoCasual!A403</f>
        <v>402</v>
      </c>
      <c r="B403" s="4" t="str">
        <f>EnemyInfoCasual!B403</f>
        <v>Elder Pudding</v>
      </c>
      <c r="C403" s="10">
        <f>EnemyInfoCasual!C403</f>
        <v>1</v>
      </c>
      <c r="D403" s="37">
        <f>EnemyInfoCasual!D403</f>
        <v>3</v>
      </c>
      <c r="E403">
        <f>FLOOR(EnemyInfoCasual!E403*1.25,1)</f>
        <v>187500</v>
      </c>
      <c r="F403">
        <f>FLOOR(EnemyInfoCasual!F403*1.25,1)</f>
        <v>37500</v>
      </c>
      <c r="G403">
        <f>FLOOR(EnemyInfoCasual!G403*1.5,1)</f>
        <v>45000</v>
      </c>
      <c r="H403" s="7">
        <f>EnemyInfoCasual!H403</f>
        <v>1</v>
      </c>
      <c r="I403" s="6">
        <f>EnemyInfoCasual!I403</f>
        <v>0</v>
      </c>
      <c r="J403" s="8" t="str">
        <f>EnemyInfoCasual!J403</f>
        <v>Secret Dungeon</v>
      </c>
      <c r="K403" s="5"/>
      <c r="L403" s="11">
        <f>EnemyInfoCasual!L403</f>
        <v>0.43999999999999995</v>
      </c>
    </row>
    <row r="404" spans="1:12">
      <c r="A404" s="3">
        <f>EnemyInfoCasual!A404</f>
        <v>403</v>
      </c>
      <c r="B404" s="4" t="str">
        <f>EnemyInfoCasual!B404</f>
        <v>Gelatinous Cube</v>
      </c>
      <c r="C404" s="10">
        <f>EnemyInfoCasual!C404</f>
        <v>1</v>
      </c>
      <c r="D404" s="37">
        <f>EnemyInfoCasual!D404</f>
        <v>3</v>
      </c>
      <c r="E404">
        <f>FLOOR(EnemyInfoCasual!E404*1.25,1)</f>
        <v>375000</v>
      </c>
      <c r="F404">
        <f>FLOOR(EnemyInfoCasual!F404*1.25,1)</f>
        <v>750000</v>
      </c>
      <c r="G404">
        <f>FLOOR(EnemyInfoCasual!G404*1.5,1)</f>
        <v>90000</v>
      </c>
      <c r="H404" s="7">
        <f>EnemyInfoCasual!H404</f>
        <v>1</v>
      </c>
      <c r="I404" s="6">
        <f>EnemyInfoCasual!I404</f>
        <v>0</v>
      </c>
      <c r="J404" s="8" t="str">
        <f>EnemyInfoCasual!J404</f>
        <v>Secret Dungeon</v>
      </c>
      <c r="K404" s="5"/>
      <c r="L404" s="11">
        <f>EnemyInfoCasual!L404</f>
        <v>0.43999999999999995</v>
      </c>
    </row>
    <row r="405" spans="1:12">
      <c r="A405" s="3">
        <f>EnemyInfoCasual!A405</f>
        <v>404</v>
      </c>
      <c r="B405" s="4" t="str">
        <f>EnemyInfoCasual!B405</f>
        <v>Gibbering Orb</v>
      </c>
      <c r="C405" s="10">
        <f>EnemyInfoCasual!C405</f>
        <v>1</v>
      </c>
      <c r="D405" s="37">
        <f>EnemyInfoCasual!D405</f>
        <v>4</v>
      </c>
      <c r="E405">
        <f>FLOOR(EnemyInfoCasual!E405*1.25,1)</f>
        <v>93750</v>
      </c>
      <c r="F405">
        <f>FLOOR(EnemyInfoCasual!F405*1.25,1)</f>
        <v>18750</v>
      </c>
      <c r="G405">
        <f>FLOOR(EnemyInfoCasual!G405*1.5,1)</f>
        <v>22500</v>
      </c>
      <c r="H405" s="7">
        <f>EnemyInfoCasual!H405</f>
        <v>1</v>
      </c>
      <c r="I405" s="6">
        <f>EnemyInfoCasual!I405</f>
        <v>0</v>
      </c>
      <c r="J405" s="8" t="str">
        <f>EnemyInfoCasual!J405</f>
        <v>Secret Dungeon</v>
      </c>
      <c r="K405" s="5"/>
      <c r="L405" s="11">
        <f>EnemyInfoCasual!L405</f>
        <v>0.62000000000000011</v>
      </c>
    </row>
    <row r="406" spans="1:12">
      <c r="A406" s="3">
        <f>EnemyInfoCasual!A406</f>
        <v>405</v>
      </c>
      <c r="B406" s="4" t="str">
        <f>EnemyInfoCasual!B406</f>
        <v>Gibbering Mouther</v>
      </c>
      <c r="C406" s="10">
        <f>EnemyInfoCasual!C406</f>
        <v>1</v>
      </c>
      <c r="D406" s="37">
        <f>EnemyInfoCasual!D406</f>
        <v>4</v>
      </c>
      <c r="E406">
        <f>FLOOR(EnemyInfoCasual!E406*1.25,1)</f>
        <v>156250</v>
      </c>
      <c r="F406">
        <f>FLOOR(EnemyInfoCasual!F406*1.25,1)</f>
        <v>31250</v>
      </c>
      <c r="G406">
        <f>FLOOR(EnemyInfoCasual!G406*1.5,1)</f>
        <v>37500</v>
      </c>
      <c r="H406" s="7">
        <f>EnemyInfoCasual!H406</f>
        <v>1</v>
      </c>
      <c r="I406" s="6">
        <f>EnemyInfoCasual!I406</f>
        <v>0</v>
      </c>
      <c r="J406" s="8" t="str">
        <f>EnemyInfoCasual!J406</f>
        <v>Secret Dungeon</v>
      </c>
      <c r="K406" s="5"/>
      <c r="L406" s="11">
        <f>EnemyInfoCasual!L406</f>
        <v>0.62000000000000011</v>
      </c>
    </row>
    <row r="407" spans="1:12">
      <c r="A407" s="3">
        <f>EnemyInfoCasual!A407</f>
        <v>406</v>
      </c>
      <c r="B407" s="4" t="str">
        <f>EnemyInfoCasual!B407</f>
        <v>Giant Spider</v>
      </c>
      <c r="C407" s="10">
        <f>EnemyInfoCasual!C407</f>
        <v>1</v>
      </c>
      <c r="D407" s="37">
        <f>EnemyInfoCasual!D407</f>
        <v>4</v>
      </c>
      <c r="E407">
        <f>FLOOR(EnemyInfoCasual!E407*1.25,1)</f>
        <v>93750</v>
      </c>
      <c r="F407">
        <f>FLOOR(EnemyInfoCasual!F407*1.25,1)</f>
        <v>18750</v>
      </c>
      <c r="G407">
        <f>FLOOR(EnemyInfoCasual!G407*1.5,1)</f>
        <v>22500</v>
      </c>
      <c r="H407" s="7">
        <f>EnemyInfoCasual!H407</f>
        <v>1</v>
      </c>
      <c r="I407" s="6">
        <f>EnemyInfoCasual!I407</f>
        <v>0</v>
      </c>
      <c r="J407" s="8" t="str">
        <f>EnemyInfoCasual!J407</f>
        <v>Secret Dungeon</v>
      </c>
      <c r="K407" s="5"/>
      <c r="L407" s="11">
        <f>EnemyInfoCasual!L407</f>
        <v>0.62000000000000011</v>
      </c>
    </row>
    <row r="408" spans="1:12">
      <c r="A408" s="3">
        <f>EnemyInfoCasual!A408</f>
        <v>407</v>
      </c>
      <c r="B408" s="4" t="str">
        <f>EnemyInfoCasual!B408</f>
        <v>Reapling</v>
      </c>
      <c r="C408" s="10">
        <f>EnemyInfoCasual!C408</f>
        <v>1</v>
      </c>
      <c r="D408" s="37">
        <f>EnemyInfoCasual!D408</f>
        <v>4</v>
      </c>
      <c r="E408">
        <f>FLOOR(EnemyInfoCasual!E408*1.25,1)</f>
        <v>156250</v>
      </c>
      <c r="F408">
        <f>FLOOR(EnemyInfoCasual!F408*1.25,1)</f>
        <v>31250</v>
      </c>
      <c r="G408">
        <f>FLOOR(EnemyInfoCasual!G408*1.5,1)</f>
        <v>37500</v>
      </c>
      <c r="H408" s="7">
        <f>EnemyInfoCasual!H408</f>
        <v>1</v>
      </c>
      <c r="I408" s="6">
        <f>EnemyInfoCasual!I408</f>
        <v>0</v>
      </c>
      <c r="J408" s="8" t="str">
        <f>EnemyInfoCasual!J408</f>
        <v>Secret Dungeon</v>
      </c>
      <c r="K408" s="5"/>
      <c r="L408" s="11">
        <f>EnemyInfoCasual!L408</f>
        <v>0.62000000000000011</v>
      </c>
    </row>
    <row r="409" spans="1:12">
      <c r="A409" s="3">
        <f>EnemyInfoCasual!A409</f>
        <v>408</v>
      </c>
      <c r="B409" s="4" t="str">
        <f>EnemyInfoCasual!B409</f>
        <v>Ghostly Adventurer</v>
      </c>
      <c r="C409" s="10">
        <f>EnemyInfoCasual!C409</f>
        <v>1</v>
      </c>
      <c r="D409" s="37">
        <f>EnemyInfoCasual!D409</f>
        <v>4</v>
      </c>
      <c r="E409">
        <f>FLOOR(EnemyInfoCasual!E409*1.25,1)</f>
        <v>93750</v>
      </c>
      <c r="F409">
        <f>FLOOR(EnemyInfoCasual!F409*1.25,1)</f>
        <v>18750</v>
      </c>
      <c r="G409">
        <f>FLOOR(EnemyInfoCasual!G409*1.5,1)</f>
        <v>22500</v>
      </c>
      <c r="H409" s="7">
        <f>EnemyInfoCasual!H409</f>
        <v>1</v>
      </c>
      <c r="I409" s="6">
        <f>EnemyInfoCasual!I409</f>
        <v>0</v>
      </c>
      <c r="J409" s="8" t="str">
        <f>EnemyInfoCasual!J409</f>
        <v>Secret Dungeon</v>
      </c>
      <c r="K409" s="5"/>
      <c r="L409" s="11">
        <f>EnemyInfoCasual!L409</f>
        <v>0.62000000000000011</v>
      </c>
    </row>
    <row r="410" spans="1:12">
      <c r="A410" s="3">
        <f>EnemyInfoCasual!A410</f>
        <v>409</v>
      </c>
      <c r="B410" s="4" t="str">
        <f>EnemyInfoCasual!B410</f>
        <v>Invisible</v>
      </c>
      <c r="C410" s="10">
        <f>EnemyInfoCasual!C410</f>
        <v>1</v>
      </c>
      <c r="D410" s="37">
        <f>EnemyInfoCasual!D410</f>
        <v>4</v>
      </c>
      <c r="E410">
        <f>FLOOR(EnemyInfoCasual!E410*1.25,1)</f>
        <v>156250</v>
      </c>
      <c r="F410">
        <f>FLOOR(EnemyInfoCasual!F410*1.25,1)</f>
        <v>31250</v>
      </c>
      <c r="G410">
        <f>FLOOR(EnemyInfoCasual!G410*1.5,1)</f>
        <v>37500</v>
      </c>
      <c r="H410" s="7">
        <f>EnemyInfoCasual!H410</f>
        <v>1</v>
      </c>
      <c r="I410" s="6">
        <f>EnemyInfoCasual!I410</f>
        <v>0</v>
      </c>
      <c r="J410" s="8" t="str">
        <f>EnemyInfoCasual!J410</f>
        <v>Secret Dungeon</v>
      </c>
      <c r="K410" s="5"/>
      <c r="L410" s="11">
        <f>EnemyInfoCasual!L410</f>
        <v>0.62000000000000011</v>
      </c>
    </row>
    <row r="411" spans="1:12">
      <c r="A411" s="3">
        <f>EnemyInfoCasual!A411</f>
        <v>410</v>
      </c>
      <c r="B411" s="4" t="str">
        <f>EnemyInfoCasual!B411</f>
        <v>Floating Angel</v>
      </c>
      <c r="C411" s="10">
        <f>EnemyInfoCasual!C411</f>
        <v>1</v>
      </c>
      <c r="D411" s="37">
        <f>EnemyInfoCasual!D411</f>
        <v>3</v>
      </c>
      <c r="E411">
        <f>FLOOR(EnemyInfoCasual!E411*1.25,1)</f>
        <v>93750</v>
      </c>
      <c r="F411">
        <f>FLOOR(EnemyInfoCasual!F411*1.25,1)</f>
        <v>18750</v>
      </c>
      <c r="G411">
        <f>FLOOR(EnemyInfoCasual!G411*1.5,1)</f>
        <v>22500</v>
      </c>
      <c r="H411" s="7">
        <f>EnemyInfoCasual!H411</f>
        <v>1</v>
      </c>
      <c r="I411" s="6">
        <f>EnemyInfoCasual!I411</f>
        <v>0</v>
      </c>
      <c r="J411" s="8" t="str">
        <f>EnemyInfoCasual!J411</f>
        <v>Secret Dungeon</v>
      </c>
      <c r="K411" s="5"/>
      <c r="L411" s="11">
        <f>EnemyInfoCasual!L411</f>
        <v>0.43999999999999995</v>
      </c>
    </row>
    <row r="412" spans="1:12">
      <c r="A412" s="3">
        <f>EnemyInfoCasual!A412</f>
        <v>411</v>
      </c>
      <c r="B412" s="4" t="str">
        <f>EnemyInfoCasual!B412</f>
        <v>Floating Devil</v>
      </c>
      <c r="C412" s="10">
        <f>EnemyInfoCasual!C412</f>
        <v>1</v>
      </c>
      <c r="D412" s="37">
        <f>EnemyInfoCasual!D412</f>
        <v>3</v>
      </c>
      <c r="E412">
        <f>FLOOR(EnemyInfoCasual!E412*1.25,1)</f>
        <v>156250</v>
      </c>
      <c r="F412">
        <f>FLOOR(EnemyInfoCasual!F412*1.25,1)</f>
        <v>31250</v>
      </c>
      <c r="G412">
        <f>FLOOR(EnemyInfoCasual!G412*1.5,1)</f>
        <v>37500</v>
      </c>
      <c r="H412" s="7">
        <f>EnemyInfoCasual!H412</f>
        <v>1</v>
      </c>
      <c r="I412" s="6">
        <f>EnemyInfoCasual!I412</f>
        <v>0</v>
      </c>
      <c r="J412" s="8" t="str">
        <f>EnemyInfoCasual!J412</f>
        <v>Secret Dungeon</v>
      </c>
      <c r="K412" s="5"/>
      <c r="L412" s="11">
        <f>EnemyInfoCasual!L412</f>
        <v>0.43999999999999995</v>
      </c>
    </row>
    <row r="413" spans="1:12">
      <c r="A413" s="3">
        <f>EnemyInfoCasual!A413</f>
        <v>412</v>
      </c>
      <c r="B413" s="4" t="str">
        <f>EnemyInfoCasual!B413</f>
        <v>Beholder</v>
      </c>
      <c r="C413" s="10">
        <f>EnemyInfoCasual!C413</f>
        <v>1</v>
      </c>
      <c r="D413" s="37">
        <f>EnemyInfoCasual!D413</f>
        <v>3</v>
      </c>
      <c r="E413">
        <f>FLOOR(EnemyInfoCasual!E413*1.25,1)</f>
        <v>500000</v>
      </c>
      <c r="F413">
        <f>FLOOR(EnemyInfoCasual!F413*1.25,1)</f>
        <v>100000</v>
      </c>
      <c r="G413">
        <f>FLOOR(EnemyInfoCasual!G413*1.5,1)</f>
        <v>120000</v>
      </c>
      <c r="H413" s="7">
        <f>EnemyInfoCasual!H413</f>
        <v>1</v>
      </c>
      <c r="I413" s="6">
        <f>EnemyInfoCasual!I413</f>
        <v>0</v>
      </c>
      <c r="J413" s="8" t="str">
        <f>EnemyInfoCasual!J413</f>
        <v>Secret Dungeon</v>
      </c>
      <c r="K413" s="5"/>
      <c r="L413" s="11">
        <f>EnemyInfoCasual!L413</f>
        <v>0.43999999999999995</v>
      </c>
    </row>
    <row r="414" spans="1:12">
      <c r="A414" s="3">
        <f>EnemyInfoCasual!A414</f>
        <v>413</v>
      </c>
      <c r="B414" s="4" t="str">
        <f>EnemyInfoCasual!B414</f>
        <v>Hellchihuahua</v>
      </c>
      <c r="C414" s="10">
        <f>EnemyInfoCasual!C414</f>
        <v>1</v>
      </c>
      <c r="D414" s="37">
        <f>EnemyInfoCasual!D414</f>
        <v>3</v>
      </c>
      <c r="E414">
        <f>FLOOR(EnemyInfoCasual!E414*1.25,1)</f>
        <v>93750</v>
      </c>
      <c r="F414">
        <f>FLOOR(EnemyInfoCasual!F414*1.25,1)</f>
        <v>18750</v>
      </c>
      <c r="G414">
        <f>FLOOR(EnemyInfoCasual!G414*1.5,1)</f>
        <v>22500</v>
      </c>
      <c r="H414" s="7">
        <f>EnemyInfoCasual!H414</f>
        <v>0</v>
      </c>
      <c r="I414" s="6">
        <f>EnemyInfoCasual!I414</f>
        <v>0</v>
      </c>
      <c r="J414" s="8" t="str">
        <f>EnemyInfoCasual!J414</f>
        <v>Secret Dungeon</v>
      </c>
      <c r="K414" s="5"/>
      <c r="L414" s="11">
        <f>EnemyInfoCasual!L414</f>
        <v>0.43999999999999995</v>
      </c>
    </row>
    <row r="415" spans="1:12">
      <c r="A415" s="3">
        <f>EnemyInfoCasual!A415</f>
        <v>414</v>
      </c>
      <c r="B415" s="4" t="str">
        <f>EnemyInfoCasual!B415</f>
        <v>Hellhound</v>
      </c>
      <c r="C415" s="10">
        <f>EnemyInfoCasual!C415</f>
        <v>1</v>
      </c>
      <c r="D415" s="37">
        <f>EnemyInfoCasual!D415</f>
        <v>3</v>
      </c>
      <c r="E415">
        <f>FLOOR(EnemyInfoCasual!E415*1.25,1)</f>
        <v>156250</v>
      </c>
      <c r="F415">
        <f>FLOOR(EnemyInfoCasual!F415*1.25,1)</f>
        <v>31250</v>
      </c>
      <c r="G415">
        <f>FLOOR(EnemyInfoCasual!G415*1.5,1)</f>
        <v>37500</v>
      </c>
      <c r="H415" s="7">
        <f>EnemyInfoCasual!H415</f>
        <v>0</v>
      </c>
      <c r="I415" s="6">
        <f>EnemyInfoCasual!I415</f>
        <v>0</v>
      </c>
      <c r="J415" s="8" t="str">
        <f>EnemyInfoCasual!J415</f>
        <v>Secret Dungeon</v>
      </c>
      <c r="K415" s="5"/>
      <c r="L415" s="11">
        <f>EnemyInfoCasual!L415</f>
        <v>0.43999999999999995</v>
      </c>
    </row>
    <row r="416" spans="1:12">
      <c r="A416" s="3">
        <f>EnemyInfoCasual!A416</f>
        <v>415</v>
      </c>
      <c r="B416" s="4" t="str">
        <f>EnemyInfoCasual!B416</f>
        <v>Cerberus</v>
      </c>
      <c r="C416" s="10">
        <f>EnemyInfoCasual!C416</f>
        <v>1</v>
      </c>
      <c r="D416" s="37">
        <f>EnemyInfoCasual!D416</f>
        <v>3</v>
      </c>
      <c r="E416">
        <f>FLOOR(EnemyInfoCasual!E416*1.25,1)</f>
        <v>500000</v>
      </c>
      <c r="F416">
        <f>FLOOR(EnemyInfoCasual!F416*1.25,1)</f>
        <v>100000</v>
      </c>
      <c r="G416">
        <f>FLOOR(EnemyInfoCasual!G416*1.5,1)</f>
        <v>120000</v>
      </c>
      <c r="H416" s="7">
        <f>EnemyInfoCasual!H416</f>
        <v>1</v>
      </c>
      <c r="I416" s="6">
        <f>EnemyInfoCasual!I416</f>
        <v>0</v>
      </c>
      <c r="J416" s="8" t="str">
        <f>EnemyInfoCasual!J416</f>
        <v>Secret Dungeon</v>
      </c>
      <c r="K416" s="5"/>
      <c r="L416" s="11">
        <f>EnemyInfoCasual!L416</f>
        <v>0.43999999999999995</v>
      </c>
    </row>
    <row r="417" spans="1:12">
      <c r="A417" s="3">
        <f>EnemyInfoCasual!A417</f>
        <v>416</v>
      </c>
      <c r="B417" s="4" t="str">
        <f>EnemyInfoCasual!B417</f>
        <v>Mummy</v>
      </c>
      <c r="C417" s="10">
        <f>EnemyInfoCasual!C417</f>
        <v>1</v>
      </c>
      <c r="D417" s="37">
        <f>EnemyInfoCasual!D417</f>
        <v>3</v>
      </c>
      <c r="E417">
        <f>FLOOR(EnemyInfoCasual!E417*1.25,1)</f>
        <v>1000000</v>
      </c>
      <c r="F417">
        <f>FLOOR(EnemyInfoCasual!F417*1.25,1)</f>
        <v>200000</v>
      </c>
      <c r="G417">
        <f>FLOOR(EnemyInfoCasual!G417*1.5,1)</f>
        <v>240000</v>
      </c>
      <c r="H417" s="7">
        <f>EnemyInfoCasual!H417</f>
        <v>0</v>
      </c>
      <c r="I417" s="6">
        <f>EnemyInfoCasual!I417</f>
        <v>1</v>
      </c>
      <c r="J417" s="8" t="str">
        <f>EnemyInfoCasual!J417</f>
        <v>Secret Dungeon</v>
      </c>
      <c r="K417" s="5"/>
      <c r="L417" s="11">
        <f>EnemyInfoCasual!L417</f>
        <v>0.43999999999999995</v>
      </c>
    </row>
    <row r="418" spans="1:12">
      <c r="A418" s="3">
        <f>EnemyInfoCasual!A418</f>
        <v>417</v>
      </c>
      <c r="B418" s="4" t="str">
        <f>EnemyInfoCasual!B418</f>
        <v>Pharaoh</v>
      </c>
      <c r="C418" s="10">
        <f>EnemyInfoCasual!C418</f>
        <v>1</v>
      </c>
      <c r="D418" s="37">
        <f>EnemyInfoCasual!D418</f>
        <v>3</v>
      </c>
      <c r="E418">
        <f>FLOOR(EnemyInfoCasual!E418*1.25,1)</f>
        <v>1500000</v>
      </c>
      <c r="F418">
        <f>FLOOR(EnemyInfoCasual!F418*1.25,1)</f>
        <v>300000</v>
      </c>
      <c r="G418">
        <f>FLOOR(EnemyInfoCasual!G418*1.5,1)</f>
        <v>360000</v>
      </c>
      <c r="H418" s="7">
        <f>EnemyInfoCasual!H418</f>
        <v>1</v>
      </c>
      <c r="I418" s="6">
        <f>EnemyInfoCasual!I418</f>
        <v>1</v>
      </c>
      <c r="J418" s="8" t="str">
        <f>EnemyInfoCasual!J418</f>
        <v>Secret Dungeon</v>
      </c>
      <c r="K418" s="5"/>
      <c r="L418" s="11">
        <f>EnemyInfoCasual!L418</f>
        <v>0.43999999999999995</v>
      </c>
    </row>
    <row r="419" spans="1:12">
      <c r="A419" s="3">
        <f>EnemyInfoCasual!A419</f>
        <v>418</v>
      </c>
      <c r="B419" s="4" t="str">
        <f>EnemyInfoCasual!B419</f>
        <v>Visage of Sorrow</v>
      </c>
      <c r="C419" s="10">
        <f>EnemyInfoCasual!C419</f>
        <v>1</v>
      </c>
      <c r="D419" s="37">
        <f>EnemyInfoCasual!D419</f>
        <v>3</v>
      </c>
      <c r="E419">
        <f>FLOOR(EnemyInfoCasual!E419*1.25,1)</f>
        <v>437500</v>
      </c>
      <c r="F419">
        <f>FLOOR(EnemyInfoCasual!F419*1.25,1)</f>
        <v>87500</v>
      </c>
      <c r="G419">
        <f>FLOOR(EnemyInfoCasual!G419*1.5,1)</f>
        <v>105000</v>
      </c>
      <c r="H419" s="7">
        <f>EnemyInfoCasual!H419</f>
        <v>0</v>
      </c>
      <c r="I419" s="6">
        <f>EnemyInfoCasual!I419</f>
        <v>1</v>
      </c>
      <c r="J419" s="8" t="str">
        <f>EnemyInfoCasual!J419</f>
        <v>Secret Dungeon</v>
      </c>
      <c r="K419" s="5"/>
      <c r="L419" s="11">
        <f>EnemyInfoCasual!L419</f>
        <v>0.43999999999999995</v>
      </c>
    </row>
    <row r="420" spans="1:12">
      <c r="A420" s="3">
        <f>EnemyInfoCasual!A420</f>
        <v>419</v>
      </c>
      <c r="B420" s="4" t="str">
        <f>EnemyInfoCasual!B420</f>
        <v>Visage of Rage</v>
      </c>
      <c r="C420" s="10">
        <f>EnemyInfoCasual!C420</f>
        <v>1</v>
      </c>
      <c r="D420" s="37">
        <f>EnemyInfoCasual!D420</f>
        <v>3</v>
      </c>
      <c r="E420">
        <f>FLOOR(EnemyInfoCasual!E420*1.25,1)</f>
        <v>562500</v>
      </c>
      <c r="F420">
        <f>FLOOR(EnemyInfoCasual!F420*1.25,1)</f>
        <v>112500</v>
      </c>
      <c r="G420">
        <f>FLOOR(EnemyInfoCasual!G420*1.5,1)</f>
        <v>135000</v>
      </c>
      <c r="H420" s="7">
        <f>EnemyInfoCasual!H420</f>
        <v>0</v>
      </c>
      <c r="I420" s="6">
        <f>EnemyInfoCasual!I420</f>
        <v>1</v>
      </c>
      <c r="J420" s="8" t="str">
        <f>EnemyInfoCasual!J420</f>
        <v>Secret Dungeon</v>
      </c>
      <c r="K420" s="5"/>
      <c r="L420" s="11">
        <f>EnemyInfoCasual!L420</f>
        <v>0.43999999999999995</v>
      </c>
    </row>
    <row r="421" spans="1:12">
      <c r="A421" s="3">
        <f>EnemyInfoCasual!A421</f>
        <v>420</v>
      </c>
      <c r="B421" s="4" t="str">
        <f>EnemyInfoCasual!B421</f>
        <v>Visage of Joy</v>
      </c>
      <c r="C421" s="10">
        <f>EnemyInfoCasual!C421</f>
        <v>1</v>
      </c>
      <c r="D421" s="37">
        <f>EnemyInfoCasual!D421</f>
        <v>3</v>
      </c>
      <c r="E421">
        <f>FLOOR(EnemyInfoCasual!E421*1.25,1)</f>
        <v>687500</v>
      </c>
      <c r="F421">
        <f>FLOOR(EnemyInfoCasual!F421*1.25,1)</f>
        <v>137500</v>
      </c>
      <c r="G421">
        <f>FLOOR(EnemyInfoCasual!G421*1.5,1)</f>
        <v>165000</v>
      </c>
      <c r="H421" s="7">
        <f>EnemyInfoCasual!H421</f>
        <v>0</v>
      </c>
      <c r="I421" s="6">
        <f>EnemyInfoCasual!I421</f>
        <v>1</v>
      </c>
      <c r="J421" s="8" t="str">
        <f>EnemyInfoCasual!J421</f>
        <v>Secret Dungeon</v>
      </c>
      <c r="K421" s="5"/>
      <c r="L421" s="11">
        <f>EnemyInfoCasual!L421</f>
        <v>0.43999999999999995</v>
      </c>
    </row>
    <row r="422" spans="1:12">
      <c r="A422" s="3">
        <f>EnemyInfoCasual!A422</f>
        <v>421</v>
      </c>
      <c r="B422" s="4" t="str">
        <f>EnemyInfoCasual!B422</f>
        <v>Visage of Apathy</v>
      </c>
      <c r="C422" s="10">
        <f>EnemyInfoCasual!C422</f>
        <v>1</v>
      </c>
      <c r="D422" s="37">
        <f>EnemyInfoCasual!D422</f>
        <v>3</v>
      </c>
      <c r="E422">
        <f>FLOOR(EnemyInfoCasual!E422*1.25,1)</f>
        <v>812500</v>
      </c>
      <c r="F422">
        <f>FLOOR(EnemyInfoCasual!F422*1.25,1)</f>
        <v>162500</v>
      </c>
      <c r="G422">
        <f>FLOOR(EnemyInfoCasual!G422*1.5,1)</f>
        <v>195000</v>
      </c>
      <c r="H422" s="7">
        <f>EnemyInfoCasual!H422</f>
        <v>1</v>
      </c>
      <c r="I422" s="6">
        <f>EnemyInfoCasual!I422</f>
        <v>1</v>
      </c>
      <c r="J422" s="8" t="str">
        <f>EnemyInfoCasual!J422</f>
        <v>Secret Dungeon</v>
      </c>
      <c r="K422" s="5"/>
      <c r="L422" s="11">
        <f>EnemyInfoCasual!L422</f>
        <v>0.43999999999999995</v>
      </c>
    </row>
    <row r="423" spans="1:12">
      <c r="A423" s="3">
        <f>EnemyInfoCasual!A423</f>
        <v>422</v>
      </c>
      <c r="B423" s="4" t="str">
        <f>EnemyInfoCasual!B423</f>
        <v>Chimera</v>
      </c>
      <c r="C423" s="10">
        <f>EnemyInfoCasual!C423</f>
        <v>1</v>
      </c>
      <c r="D423" s="37">
        <f>EnemyInfoCasual!D423</f>
        <v>3</v>
      </c>
      <c r="E423">
        <f>FLOOR(EnemyInfoCasual!E423*1.25,1)</f>
        <v>625000</v>
      </c>
      <c r="F423">
        <f>FLOOR(EnemyInfoCasual!F423*1.25,1)</f>
        <v>125000</v>
      </c>
      <c r="G423">
        <f>FLOOR(EnemyInfoCasual!G423*1.5,1)</f>
        <v>150000</v>
      </c>
      <c r="H423" s="7">
        <f>EnemyInfoCasual!H423</f>
        <v>0</v>
      </c>
      <c r="I423" s="6">
        <f>EnemyInfoCasual!I423</f>
        <v>1</v>
      </c>
      <c r="J423" s="8" t="str">
        <f>EnemyInfoCasual!J423</f>
        <v>Secret Dungeon</v>
      </c>
      <c r="K423" s="5"/>
      <c r="L423" s="11">
        <f>EnemyInfoCasual!L423</f>
        <v>0.43999999999999995</v>
      </c>
    </row>
    <row r="424" spans="1:12">
      <c r="A424" s="3">
        <f>EnemyInfoCasual!A424</f>
        <v>423</v>
      </c>
      <c r="B424" s="4" t="str">
        <f>EnemyInfoCasual!B424</f>
        <v>Chimera</v>
      </c>
      <c r="C424" s="10">
        <f>EnemyInfoCasual!C424</f>
        <v>1</v>
      </c>
      <c r="D424" s="37">
        <f>EnemyInfoCasual!D424</f>
        <v>3</v>
      </c>
      <c r="E424">
        <f>FLOOR(EnemyInfoCasual!E424*1.25,1)</f>
        <v>937500</v>
      </c>
      <c r="F424">
        <f>FLOOR(EnemyInfoCasual!F424*1.25,1)</f>
        <v>187500</v>
      </c>
      <c r="G424">
        <f>FLOOR(EnemyInfoCasual!G424*1.5,1)</f>
        <v>225000</v>
      </c>
      <c r="H424" s="7">
        <f>EnemyInfoCasual!H424</f>
        <v>0</v>
      </c>
      <c r="I424" s="6">
        <f>EnemyInfoCasual!I424</f>
        <v>1</v>
      </c>
      <c r="J424" s="8" t="str">
        <f>EnemyInfoCasual!J424</f>
        <v>Secret Dungeon</v>
      </c>
      <c r="K424" s="5"/>
      <c r="L424" s="11">
        <f>EnemyInfoCasual!L424</f>
        <v>0.43999999999999995</v>
      </c>
    </row>
    <row r="425" spans="1:12">
      <c r="A425" s="3">
        <f>EnemyInfoCasual!A425</f>
        <v>424</v>
      </c>
      <c r="B425" s="4" t="str">
        <f>EnemyInfoCasual!B425</f>
        <v>Chimera</v>
      </c>
      <c r="C425" s="10">
        <f>EnemyInfoCasual!C425</f>
        <v>1</v>
      </c>
      <c r="D425" s="37">
        <f>EnemyInfoCasual!D425</f>
        <v>3</v>
      </c>
      <c r="E425">
        <f>FLOOR(EnemyInfoCasual!E425*1.25,1)</f>
        <v>1562500</v>
      </c>
      <c r="F425">
        <f>FLOOR(EnemyInfoCasual!F425*1.25,1)</f>
        <v>312500</v>
      </c>
      <c r="G425">
        <f>FLOOR(EnemyInfoCasual!G425*1.5,1)</f>
        <v>375000</v>
      </c>
      <c r="H425" s="7">
        <f>EnemyInfoCasual!H425</f>
        <v>1</v>
      </c>
      <c r="I425" s="6">
        <f>EnemyInfoCasual!I425</f>
        <v>1</v>
      </c>
      <c r="J425" s="8" t="str">
        <f>EnemyInfoCasual!J425</f>
        <v>Secret Dungeon</v>
      </c>
      <c r="K425" s="5"/>
      <c r="L425" s="11">
        <f>EnemyInfoCasual!L425</f>
        <v>0.43999999999999995</v>
      </c>
    </row>
    <row r="426" spans="1:12">
      <c r="A426" s="3">
        <f>EnemyInfoCasual!A426</f>
        <v>425</v>
      </c>
      <c r="B426" s="4" t="str">
        <f>EnemyInfoCasual!B426</f>
        <v>Blooooob</v>
      </c>
      <c r="C426" s="10">
        <f>EnemyInfoCasual!C426</f>
        <v>1</v>
      </c>
      <c r="D426" s="37">
        <f>EnemyInfoCasual!D426</f>
        <v>3</v>
      </c>
      <c r="E426">
        <f>FLOOR(EnemyInfoCasual!E426*1.25,1)</f>
        <v>250000</v>
      </c>
      <c r="F426">
        <f>FLOOR(EnemyInfoCasual!F426*1.25,1)</f>
        <v>50000</v>
      </c>
      <c r="G426">
        <f>FLOOR(EnemyInfoCasual!G426*1.5,1)</f>
        <v>60000</v>
      </c>
      <c r="H426" s="7">
        <f>EnemyInfoCasual!H426</f>
        <v>0</v>
      </c>
      <c r="I426" s="6">
        <f>EnemyInfoCasual!I426</f>
        <v>1</v>
      </c>
      <c r="J426" s="8" t="str">
        <f>EnemyInfoCasual!J426</f>
        <v>Secret Dungeon</v>
      </c>
      <c r="K426" s="5"/>
      <c r="L426" s="11">
        <f>EnemyInfoCasual!L426</f>
        <v>0.43999999999999995</v>
      </c>
    </row>
    <row r="427" spans="1:12">
      <c r="A427" s="3">
        <f>EnemyInfoCasual!A427</f>
        <v>426</v>
      </c>
      <c r="B427" s="4" t="str">
        <f>EnemyInfoCasual!B427</f>
        <v>Bloooob</v>
      </c>
      <c r="C427" s="10">
        <f>EnemyInfoCasual!C427</f>
        <v>1</v>
      </c>
      <c r="D427" s="37">
        <f>EnemyInfoCasual!D427</f>
        <v>3</v>
      </c>
      <c r="E427">
        <f>FLOOR(EnemyInfoCasual!E427*1.25,1)</f>
        <v>375000</v>
      </c>
      <c r="F427">
        <f>FLOOR(EnemyInfoCasual!F427*1.25,1)</f>
        <v>75000</v>
      </c>
      <c r="G427">
        <f>FLOOR(EnemyInfoCasual!G427*1.5,1)</f>
        <v>90000</v>
      </c>
      <c r="H427" s="7">
        <f>EnemyInfoCasual!H427</f>
        <v>0</v>
      </c>
      <c r="I427" s="6">
        <f>EnemyInfoCasual!I427</f>
        <v>1</v>
      </c>
      <c r="J427" s="8" t="str">
        <f>EnemyInfoCasual!J427</f>
        <v>Secret Dungeon</v>
      </c>
      <c r="K427" s="5"/>
      <c r="L427" s="11">
        <f>EnemyInfoCasual!L427</f>
        <v>0.43999999999999995</v>
      </c>
    </row>
    <row r="428" spans="1:12">
      <c r="A428" s="3">
        <f>EnemyInfoCasual!A428</f>
        <v>427</v>
      </c>
      <c r="B428" s="4" t="str">
        <f>EnemyInfoCasual!B428</f>
        <v>Blooob</v>
      </c>
      <c r="C428" s="10">
        <f>EnemyInfoCasual!C428</f>
        <v>1</v>
      </c>
      <c r="D428" s="37">
        <f>EnemyInfoCasual!D428</f>
        <v>3</v>
      </c>
      <c r="E428">
        <f>FLOOR(EnemyInfoCasual!E428*1.25,1)</f>
        <v>500000</v>
      </c>
      <c r="F428">
        <f>FLOOR(EnemyInfoCasual!F428*1.25,1)</f>
        <v>100000</v>
      </c>
      <c r="G428">
        <f>FLOOR(EnemyInfoCasual!G428*1.5,1)</f>
        <v>120000</v>
      </c>
      <c r="H428" s="7">
        <f>EnemyInfoCasual!H428</f>
        <v>0</v>
      </c>
      <c r="I428" s="6">
        <f>EnemyInfoCasual!I428</f>
        <v>1</v>
      </c>
      <c r="J428" s="8" t="str">
        <f>EnemyInfoCasual!J428</f>
        <v>Secret Dungeon</v>
      </c>
      <c r="K428" s="5"/>
      <c r="L428" s="11">
        <f>EnemyInfoCasual!L428</f>
        <v>0.43999999999999995</v>
      </c>
    </row>
    <row r="429" spans="1:12">
      <c r="A429" s="3">
        <f>EnemyInfoCasual!A429</f>
        <v>428</v>
      </c>
      <c r="B429" s="4" t="str">
        <f>EnemyInfoCasual!B429</f>
        <v>Bloob</v>
      </c>
      <c r="C429" s="10">
        <f>EnemyInfoCasual!C429</f>
        <v>1</v>
      </c>
      <c r="D429" s="37">
        <f>EnemyInfoCasual!D429</f>
        <v>3</v>
      </c>
      <c r="E429">
        <f>FLOOR(EnemyInfoCasual!E429*1.25,1)</f>
        <v>625000</v>
      </c>
      <c r="F429">
        <f>FLOOR(EnemyInfoCasual!F429*1.25,1)</f>
        <v>125000</v>
      </c>
      <c r="G429">
        <f>FLOOR(EnemyInfoCasual!G429*1.5,1)</f>
        <v>150000</v>
      </c>
      <c r="H429" s="7">
        <f>EnemyInfoCasual!H429</f>
        <v>0</v>
      </c>
      <c r="I429" s="6">
        <f>EnemyInfoCasual!I429</f>
        <v>1</v>
      </c>
      <c r="J429" s="8" t="str">
        <f>EnemyInfoCasual!J429</f>
        <v>Secret Dungeon</v>
      </c>
      <c r="K429" s="5"/>
      <c r="L429" s="11">
        <f>EnemyInfoCasual!L429</f>
        <v>0.43999999999999995</v>
      </c>
    </row>
    <row r="430" spans="1:12">
      <c r="A430" s="3">
        <f>EnemyInfoCasual!A430</f>
        <v>429</v>
      </c>
      <c r="B430" s="4" t="str">
        <f>EnemyInfoCasual!B430</f>
        <v>Blob?</v>
      </c>
      <c r="C430" s="10">
        <f>EnemyInfoCasual!C430</f>
        <v>1</v>
      </c>
      <c r="D430" s="37">
        <f>EnemyInfoCasual!D430</f>
        <v>3</v>
      </c>
      <c r="E430">
        <f>FLOOR(EnemyInfoCasual!E430*1.25,1)</f>
        <v>750000</v>
      </c>
      <c r="F430">
        <f>FLOOR(EnemyInfoCasual!F430*1.25,1)</f>
        <v>150000</v>
      </c>
      <c r="G430">
        <f>FLOOR(EnemyInfoCasual!G430*1.5,1)</f>
        <v>180000</v>
      </c>
      <c r="H430" s="7">
        <f>EnemyInfoCasual!H430</f>
        <v>1</v>
      </c>
      <c r="I430" s="6">
        <f>EnemyInfoCasual!I430</f>
        <v>1</v>
      </c>
      <c r="J430" s="8" t="str">
        <f>EnemyInfoCasual!J430</f>
        <v>Secret Dungeon</v>
      </c>
      <c r="K430" s="5"/>
      <c r="L430" s="11">
        <f>EnemyInfoCasual!L430</f>
        <v>0.43999999999999995</v>
      </c>
    </row>
    <row r="431" spans="1:12">
      <c r="A431" s="3">
        <f>EnemyInfoCasual!A431</f>
        <v>430</v>
      </c>
      <c r="B431" s="4" t="str">
        <f>EnemyInfoCasual!B431</f>
        <v>?????</v>
      </c>
      <c r="C431" s="10">
        <f>EnemyInfoCasual!C431</f>
        <v>1</v>
      </c>
      <c r="D431" s="37">
        <f>EnemyInfoCasual!D431</f>
        <v>3</v>
      </c>
      <c r="E431">
        <f>FLOOR(EnemyInfoCasual!E431*1.25,1)</f>
        <v>2500000</v>
      </c>
      <c r="F431">
        <f>FLOOR(EnemyInfoCasual!F431*1.25,1)</f>
        <v>500000</v>
      </c>
      <c r="G431">
        <f>FLOOR(EnemyInfoCasual!G431*1.5,1)</f>
        <v>600000</v>
      </c>
      <c r="H431" s="7">
        <f>EnemyInfoCasual!H431</f>
        <v>1</v>
      </c>
      <c r="I431" s="6">
        <f>EnemyInfoCasual!I431</f>
        <v>1</v>
      </c>
      <c r="J431" s="8" t="str">
        <f>EnemyInfoCasual!J431</f>
        <v>Secret Dungeon</v>
      </c>
      <c r="K431" s="5"/>
      <c r="L431" s="11">
        <f>EnemyInfoCasual!L431</f>
        <v>0.43999999999999995</v>
      </c>
    </row>
    <row r="432" spans="1:12">
      <c r="A432" s="3">
        <f>EnemyInfoCasual!A432</f>
        <v>431</v>
      </c>
      <c r="B432" s="4" t="str">
        <f>EnemyInfoCasual!B432</f>
        <v>Chaos</v>
      </c>
      <c r="C432" s="10">
        <f>EnemyInfoCasual!C432</f>
        <v>1</v>
      </c>
      <c r="D432" s="37">
        <f>EnemyInfoCasual!D432</f>
        <v>3</v>
      </c>
      <c r="E432">
        <f>FLOOR(EnemyInfoCasual!E432*1.25,1)</f>
        <v>3750000</v>
      </c>
      <c r="F432">
        <f>FLOOR(EnemyInfoCasual!F432*1.25,1)</f>
        <v>750000</v>
      </c>
      <c r="G432">
        <f>FLOOR(EnemyInfoCasual!G432*1.5,1)</f>
        <v>900000</v>
      </c>
      <c r="H432" s="7">
        <f>EnemyInfoCasual!H432</f>
        <v>0</v>
      </c>
      <c r="I432" s="6">
        <f>EnemyInfoCasual!I432</f>
        <v>1</v>
      </c>
      <c r="J432" s="8" t="str">
        <f>EnemyInfoCasual!J432</f>
        <v>Final Chamber</v>
      </c>
      <c r="K432" s="5"/>
      <c r="L432" s="11">
        <f>EnemyInfoCasual!L432</f>
        <v>0.43999999999999995</v>
      </c>
    </row>
    <row r="433" spans="1:12">
      <c r="A433" s="3">
        <f>EnemyInfoCasual!A433</f>
        <v>432</v>
      </c>
      <c r="B433" s="4" t="str">
        <f>EnemyInfoCasual!B433</f>
        <v>CHAOS</v>
      </c>
      <c r="C433" s="10">
        <f>EnemyInfoCasual!C433</f>
        <v>1</v>
      </c>
      <c r="D433" s="37">
        <f>EnemyInfoCasual!D433</f>
        <v>3</v>
      </c>
      <c r="E433">
        <f>FLOOR(EnemyInfoCasual!E433*1.25,1)</f>
        <v>6250000</v>
      </c>
      <c r="F433">
        <f>FLOOR(EnemyInfoCasual!F433*1.25,1)</f>
        <v>1250000</v>
      </c>
      <c r="G433">
        <f>FLOOR(EnemyInfoCasual!G433*1.5,1)</f>
        <v>1500000</v>
      </c>
      <c r="H433" s="7">
        <f>EnemyInfoCasual!H433</f>
        <v>1</v>
      </c>
      <c r="I433" s="6">
        <f>EnemyInfoCasual!I433</f>
        <v>1</v>
      </c>
      <c r="J433" s="8" t="str">
        <f>EnemyInfoCasual!J433</f>
        <v>Final Chamber</v>
      </c>
      <c r="K433" s="5"/>
      <c r="L433" s="11">
        <f>EnemyInfoCasual!L433</f>
        <v>0.43999999999999995</v>
      </c>
    </row>
    <row r="434" spans="1:12">
      <c r="A434" s="3">
        <f>EnemyInfoCasual!A434</f>
        <v>433</v>
      </c>
      <c r="B434" s="4" t="str">
        <f>EnemyInfoCasual!B434</f>
        <v>Elite Mummy</v>
      </c>
      <c r="C434" s="10">
        <f>EnemyInfoCasual!C434</f>
        <v>1</v>
      </c>
      <c r="D434" s="37">
        <f>EnemyInfoCasual!D434</f>
        <v>6</v>
      </c>
      <c r="E434">
        <f>FLOOR(EnemyInfoCasual!E434*1.25,1)</f>
        <v>25000</v>
      </c>
      <c r="F434">
        <f>FLOOR(EnemyInfoCasual!F434*1.25,1)</f>
        <v>25000</v>
      </c>
      <c r="G434">
        <f>FLOOR(EnemyInfoCasual!G434*1.5,1)</f>
        <v>30000</v>
      </c>
      <c r="H434" s="7">
        <f>EnemyInfoCasual!H434</f>
        <v>0</v>
      </c>
      <c r="I434" s="6">
        <f>EnemyInfoCasual!I434</f>
        <v>0</v>
      </c>
      <c r="J434" s="8" t="str">
        <f>EnemyInfoCasual!J434</f>
        <v>Spooky Crypt</v>
      </c>
      <c r="K434" s="5"/>
      <c r="L434" s="11">
        <f>EnemyInfoCasual!L434</f>
        <v>1.1000000000000001</v>
      </c>
    </row>
    <row r="435" spans="1:12">
      <c r="A435" s="3">
        <f>EnemyInfoCasual!A435</f>
        <v>434</v>
      </c>
      <c r="B435" s="4" t="str">
        <f>EnemyInfoCasual!B435</f>
        <v>Elite Pharaoh</v>
      </c>
      <c r="C435" s="10">
        <f>EnemyInfoCasual!C435</f>
        <v>1</v>
      </c>
      <c r="D435" s="37">
        <f>EnemyInfoCasual!D435</f>
        <v>6</v>
      </c>
      <c r="E435">
        <f>FLOOR(EnemyInfoCasual!E435*1.25,1)</f>
        <v>25000</v>
      </c>
      <c r="F435">
        <f>FLOOR(EnemyInfoCasual!F435*1.25,1)</f>
        <v>25000</v>
      </c>
      <c r="G435">
        <f>FLOOR(EnemyInfoCasual!G435*1.5,1)</f>
        <v>30000</v>
      </c>
      <c r="H435" s="7">
        <f>EnemyInfoCasual!H435</f>
        <v>0</v>
      </c>
      <c r="I435" s="6">
        <f>EnemyInfoCasual!I435</f>
        <v>0</v>
      </c>
      <c r="J435" s="8" t="str">
        <f>EnemyInfoCasual!J435</f>
        <v>Spooky Crypt</v>
      </c>
      <c r="K435" s="5"/>
      <c r="L435" s="11">
        <f>EnemyInfoCasual!L435</f>
        <v>1.1000000000000001</v>
      </c>
    </row>
    <row r="436" spans="1:12">
      <c r="A436" s="3">
        <f>EnemyInfoCasual!A436</f>
        <v>435</v>
      </c>
      <c r="B436" s="4" t="str">
        <f>EnemyInfoCasual!B436</f>
        <v>Secret Crystal</v>
      </c>
      <c r="C436" s="10">
        <f>EnemyInfoCasual!C436</f>
        <v>1</v>
      </c>
      <c r="D436" s="37">
        <f>EnemyInfoCasual!D436</f>
        <v>3</v>
      </c>
      <c r="E436">
        <f>FLOOR(EnemyInfoCasual!E436*1.25,1)</f>
        <v>1</v>
      </c>
      <c r="F436">
        <f>FLOOR(EnemyInfoCasual!F436*1.25,1)</f>
        <v>1</v>
      </c>
      <c r="G436">
        <f>FLOOR(EnemyInfoCasual!G436*1.5,1)</f>
        <v>1</v>
      </c>
      <c r="H436" s="7">
        <f>EnemyInfoCasual!H436</f>
        <v>1</v>
      </c>
      <c r="I436" s="6">
        <f>EnemyInfoCasual!I436</f>
        <v>1</v>
      </c>
      <c r="J436" s="8" t="str">
        <f>EnemyInfoCasual!J436</f>
        <v>Mining</v>
      </c>
      <c r="K436" s="5"/>
      <c r="L436" s="11">
        <f>EnemyInfoCasual!L436</f>
        <v>0.43999999999999995</v>
      </c>
    </row>
    <row r="437" spans="1:12">
      <c r="A437" s="3">
        <f>EnemyInfoCasual!A437</f>
        <v>436</v>
      </c>
      <c r="B437" s="4" t="str">
        <f>EnemyInfoCasual!B437</f>
        <v>shinki, the bridge dweller</v>
      </c>
      <c r="C437" s="10">
        <f>EnemyInfoCasual!C437</f>
        <v>1</v>
      </c>
      <c r="D437" s="37">
        <f>EnemyInfoCasual!D437</f>
        <v>2</v>
      </c>
      <c r="E437">
        <f>FLOOR(EnemyInfoCasual!E437*1.25,1)</f>
        <v>2500000</v>
      </c>
      <c r="F437">
        <f>FLOOR(EnemyInfoCasual!F437*1.25,1)</f>
        <v>500000</v>
      </c>
      <c r="G437">
        <f>FLOOR(EnemyInfoCasual!G437*1.5,1)</f>
        <v>600000</v>
      </c>
      <c r="H437" s="7">
        <f>EnemyInfoCasual!H437</f>
        <v>1</v>
      </c>
      <c r="I437" s="6">
        <f>EnemyInfoCasual!I437</f>
        <v>1</v>
      </c>
      <c r="J437" s="8" t="str">
        <f>EnemyInfoCasual!J437</f>
        <v>Secret Dungeon</v>
      </c>
      <c r="K437" s="5"/>
      <c r="L437" s="11">
        <f>EnemyInfoCasual!L437</f>
        <v>0.32000000000000006</v>
      </c>
    </row>
    <row r="438" spans="1:12">
      <c r="A438" s="3">
        <f>EnemyInfoCasual!A438</f>
        <v>437</v>
      </c>
      <c r="B438" s="4" t="str">
        <f>EnemyInfoCasual!B438</f>
        <v>THE MEGABOSS's Revenge</v>
      </c>
      <c r="C438" s="10">
        <f>EnemyInfoCasual!C438</f>
        <v>1</v>
      </c>
      <c r="D438" s="37">
        <f>EnemyInfoCasual!D438</f>
        <v>5</v>
      </c>
      <c r="E438">
        <f>FLOOR(EnemyInfoCasual!E438*1.25,1)</f>
        <v>31250</v>
      </c>
      <c r="F438">
        <f>FLOOR(EnemyInfoCasual!F438*1.25,1)</f>
        <v>18750</v>
      </c>
      <c r="G438">
        <f>FLOOR(EnemyInfoCasual!G438*1.5,1)</f>
        <v>37500</v>
      </c>
      <c r="H438" s="7">
        <f>EnemyInfoCasual!H438</f>
        <v>1</v>
      </c>
      <c r="I438" s="6">
        <f>EnemyInfoCasual!I438</f>
        <v>1</v>
      </c>
      <c r="J438" s="8" t="str">
        <f>EnemyInfoCasual!J438</f>
        <v>THE MEGABOSS's Revenge</v>
      </c>
      <c r="K438" s="5"/>
      <c r="L438" s="11">
        <f>EnemyInfoCasual!L438</f>
        <v>0.79999999999999982</v>
      </c>
    </row>
    <row r="439" spans="1:12">
      <c r="A439" s="3">
        <f>EnemyInfoCasual!A439</f>
        <v>438</v>
      </c>
      <c r="B439" s="4" t="str">
        <f>EnemyInfoCasual!B439</f>
        <v>Monster</v>
      </c>
      <c r="C439" s="10">
        <f>EnemyInfoCasual!C439</f>
        <v>1</v>
      </c>
      <c r="D439" s="37">
        <f>EnemyInfoCasual!D439</f>
        <v>5</v>
      </c>
      <c r="E439">
        <f>FLOOR(EnemyInfoCasual!E439*1.25,1)</f>
        <v>37500</v>
      </c>
      <c r="F439">
        <f>FLOOR(EnemyInfoCasual!F439*1.25,1)</f>
        <v>12500</v>
      </c>
      <c r="G439">
        <f>FLOOR(EnemyInfoCasual!G439*1.5,1)</f>
        <v>15000</v>
      </c>
      <c r="H439" s="7">
        <f>EnemyInfoCasual!H439</f>
        <v>1</v>
      </c>
      <c r="I439" s="6">
        <f>EnemyInfoCasual!I439</f>
        <v>0</v>
      </c>
      <c r="J439" s="8" t="str">
        <f>EnemyInfoCasual!J439</f>
        <v>Censor Ship</v>
      </c>
      <c r="K439" s="5"/>
      <c r="L439" s="11">
        <f>EnemyInfoCasual!L439</f>
        <v>0.79999999999999982</v>
      </c>
    </row>
    <row r="440" spans="1:12">
      <c r="A440" s="3">
        <f>EnemyInfoCasual!A440</f>
        <v>439</v>
      </c>
      <c r="B440" s="4" t="str">
        <f>EnemyInfoCasual!B440</f>
        <v>Censor Sheep</v>
      </c>
      <c r="C440" s="10">
        <f>EnemyInfoCasual!C440</f>
        <v>1</v>
      </c>
      <c r="D440" s="37">
        <f>EnemyInfoCasual!D440</f>
        <v>4</v>
      </c>
      <c r="E440">
        <f>FLOOR(EnemyInfoCasual!E440*1.25,1)</f>
        <v>1250000</v>
      </c>
      <c r="F440">
        <f>FLOOR(EnemyInfoCasual!F440*1.25,1)</f>
        <v>250000</v>
      </c>
      <c r="G440">
        <f>FLOOR(EnemyInfoCasual!G440*1.5,1)</f>
        <v>300000</v>
      </c>
      <c r="H440" s="7">
        <f>EnemyInfoCasual!H440</f>
        <v>1</v>
      </c>
      <c r="I440" s="6">
        <f>EnemyInfoCasual!I440</f>
        <v>1</v>
      </c>
      <c r="J440" s="8" t="str">
        <f>EnemyInfoCasual!J440</f>
        <v>Censor Ship</v>
      </c>
      <c r="K440" s="5"/>
      <c r="L440" s="11">
        <f>EnemyInfoCasual!L440</f>
        <v>0.62000000000000011</v>
      </c>
    </row>
    <row r="441" spans="1:12">
      <c r="A441" s="3">
        <f>EnemyInfoCasual!A441</f>
        <v>440</v>
      </c>
      <c r="B441" s="4" t="str">
        <f>EnemyInfoCasual!B441</f>
        <v>Corrupted Giant Treeman</v>
      </c>
      <c r="C441" s="10">
        <f>EnemyInfoCasual!C441</f>
        <v>1</v>
      </c>
      <c r="D441" s="37">
        <f>EnemyInfoCasual!D441</f>
        <v>1</v>
      </c>
      <c r="E441">
        <f>FLOOR(EnemyInfoCasual!E441*1.25,1)</f>
        <v>25000000</v>
      </c>
      <c r="F441">
        <f>FLOOR(EnemyInfoCasual!F441*1.25,1)</f>
        <v>5000000</v>
      </c>
      <c r="G441">
        <f>FLOOR(EnemyInfoCasual!G441*1.5,1)</f>
        <v>10500000</v>
      </c>
      <c r="H441" s="7">
        <f>EnemyInfoCasual!H441</f>
        <v>1</v>
      </c>
      <c r="I441" s="6">
        <f>EnemyInfoCasual!I441</f>
        <v>1</v>
      </c>
      <c r="J441" s="8" t="str">
        <f>EnemyInfoCasual!J441</f>
        <v>The Corruption (Worst Moon)</v>
      </c>
      <c r="K441" s="5"/>
      <c r="L441" s="11">
        <f>EnemyInfoCasual!L441</f>
        <v>0.26</v>
      </c>
    </row>
    <row r="442" spans="1:12">
      <c r="A442" s="3">
        <f>EnemyInfoCasual!A442</f>
        <v>441</v>
      </c>
      <c r="B442" s="4" t="str">
        <f>EnemyInfoCasual!B442</f>
        <v>Robaconollitron</v>
      </c>
      <c r="C442" s="10">
        <f>EnemyInfoCasual!C442</f>
        <v>1</v>
      </c>
      <c r="D442" s="37">
        <f>EnemyInfoCasual!D442</f>
        <v>3</v>
      </c>
      <c r="E442">
        <f>FLOOR(EnemyInfoCasual!E442*1.25,1)</f>
        <v>6250</v>
      </c>
      <c r="F442">
        <f>FLOOR(EnemyInfoCasual!F442*1.25,1)</f>
        <v>6250</v>
      </c>
      <c r="G442">
        <f>FLOOR(EnemyInfoCasual!G442*1.5,1)</f>
        <v>7500</v>
      </c>
      <c r="H442" s="7">
        <f>EnemyInfoCasual!H442</f>
        <v>1</v>
      </c>
      <c r="I442" s="6">
        <f>EnemyInfoCasual!I442</f>
        <v>1</v>
      </c>
      <c r="J442" s="8" t="str">
        <f>EnemyInfoCasual!J442</f>
        <v>Foodlandistan</v>
      </c>
      <c r="K442" s="5"/>
      <c r="L442" s="11">
        <f>EnemyInfoCasual!L442</f>
        <v>0.43999999999999995</v>
      </c>
    </row>
    <row r="443" spans="1:12">
      <c r="A443" s="3">
        <f>EnemyInfoCasual!A443</f>
        <v>442</v>
      </c>
      <c r="B443" s="4" t="str">
        <f>EnemyInfoCasual!B443</f>
        <v>Robroccolaconator</v>
      </c>
      <c r="C443" s="10">
        <f>EnemyInfoCasual!C443</f>
        <v>1</v>
      </c>
      <c r="D443" s="37">
        <f>EnemyInfoCasual!D443</f>
        <v>3</v>
      </c>
      <c r="E443">
        <f>FLOOR(EnemyInfoCasual!E443*1.25,1)</f>
        <v>6250</v>
      </c>
      <c r="F443">
        <f>FLOOR(EnemyInfoCasual!F443*1.25,1)</f>
        <v>6250</v>
      </c>
      <c r="G443">
        <f>FLOOR(EnemyInfoCasual!G443*1.5,1)</f>
        <v>7500</v>
      </c>
      <c r="H443" s="7">
        <f>EnemyInfoCasual!H443</f>
        <v>1</v>
      </c>
      <c r="I443" s="6">
        <f>EnemyInfoCasual!I443</f>
        <v>1</v>
      </c>
      <c r="J443" s="8" t="str">
        <f>EnemyInfoCasual!J443</f>
        <v>Foodlandistan</v>
      </c>
      <c r="K443" s="5"/>
      <c r="L443" s="11">
        <f>EnemyInfoCasual!L443</f>
        <v>0.43999999999999995</v>
      </c>
    </row>
    <row r="444" spans="1:12">
      <c r="A444" s="3">
        <f>EnemyInfoCasual!A444</f>
        <v>443</v>
      </c>
      <c r="B444" s="4" t="str">
        <f>EnemyInfoCasual!B444</f>
        <v>Abandoned Mob 1</v>
      </c>
      <c r="C444" s="10">
        <f>EnemyInfoCasual!C444</f>
        <v>1</v>
      </c>
      <c r="D444" s="37">
        <f>EnemyInfoCasual!D444</f>
        <v>2</v>
      </c>
      <c r="E444">
        <f>FLOOR(EnemyInfoCasual!E444*1.25,1)</f>
        <v>12500</v>
      </c>
      <c r="F444">
        <f>FLOOR(EnemyInfoCasual!F444*1.25,1)</f>
        <v>12500</v>
      </c>
      <c r="G444">
        <f>FLOOR(EnemyInfoCasual!G444*1.5,1)</f>
        <v>15000</v>
      </c>
      <c r="H444" s="7">
        <f>EnemyInfoCasual!H444</f>
        <v>1</v>
      </c>
      <c r="I444" s="6">
        <f>EnemyInfoCasual!I444</f>
        <v>1</v>
      </c>
      <c r="J444" s="8" t="str">
        <f>EnemyInfoCasual!J444</f>
        <v>Abandoned Lab</v>
      </c>
      <c r="K444" s="5"/>
      <c r="L444" s="11">
        <f>EnemyInfoCasual!L444</f>
        <v>0.32000000000000006</v>
      </c>
    </row>
    <row r="445" spans="1:12">
      <c r="A445" s="3">
        <f>EnemyInfoCasual!A445</f>
        <v>444</v>
      </c>
      <c r="B445" s="4" t="str">
        <f>EnemyInfoCasual!B445</f>
        <v>Abandoned Mob 2</v>
      </c>
      <c r="C445" s="10">
        <f>EnemyInfoCasual!C445</f>
        <v>1</v>
      </c>
      <c r="D445" s="37">
        <f>EnemyInfoCasual!D445</f>
        <v>3</v>
      </c>
      <c r="E445">
        <f>FLOOR(EnemyInfoCasual!E445*1.25,1)</f>
        <v>12500</v>
      </c>
      <c r="F445">
        <f>FLOOR(EnemyInfoCasual!F445*1.25,1)</f>
        <v>12500</v>
      </c>
      <c r="G445">
        <f>FLOOR(EnemyInfoCasual!G445*1.5,1)</f>
        <v>15000</v>
      </c>
      <c r="H445" s="7">
        <f>EnemyInfoCasual!H445</f>
        <v>1</v>
      </c>
      <c r="I445" s="6">
        <f>EnemyInfoCasual!I445</f>
        <v>1</v>
      </c>
      <c r="J445" s="8" t="str">
        <f>EnemyInfoCasual!J445</f>
        <v>Abandoned Lab</v>
      </c>
      <c r="K445" s="5"/>
      <c r="L445" s="11">
        <f>EnemyInfoCasual!L445</f>
        <v>0.43999999999999995</v>
      </c>
    </row>
    <row r="446" spans="1:12">
      <c r="A446" s="3">
        <f>EnemyInfoCasual!A446</f>
        <v>445</v>
      </c>
      <c r="B446" s="4" t="str">
        <f>EnemyInfoCasual!B446</f>
        <v>Abandoned Mob 3</v>
      </c>
      <c r="C446" s="10">
        <f>EnemyInfoCasual!C446</f>
        <v>1</v>
      </c>
      <c r="D446" s="37">
        <f>EnemyInfoCasual!D446</f>
        <v>3</v>
      </c>
      <c r="E446">
        <f>FLOOR(EnemyInfoCasual!E446*1.25,1)</f>
        <v>12500</v>
      </c>
      <c r="F446">
        <f>FLOOR(EnemyInfoCasual!F446*1.25,1)</f>
        <v>12500</v>
      </c>
      <c r="G446">
        <f>FLOOR(EnemyInfoCasual!G446*1.5,1)</f>
        <v>15000</v>
      </c>
      <c r="H446" s="7">
        <f>EnemyInfoCasual!H446</f>
        <v>1</v>
      </c>
      <c r="I446" s="6">
        <f>EnemyInfoCasual!I446</f>
        <v>1</v>
      </c>
      <c r="J446" s="8" t="str">
        <f>EnemyInfoCasual!J446</f>
        <v>Abandoned Lab</v>
      </c>
      <c r="K446" s="5"/>
      <c r="L446" s="11">
        <f>EnemyInfoCasual!L446</f>
        <v>0.43999999999999995</v>
      </c>
    </row>
    <row r="447" spans="1:12">
      <c r="A447" s="3">
        <f>EnemyInfoCasual!A447</f>
        <v>446</v>
      </c>
      <c r="B447" s="4" t="str">
        <f>EnemyInfoCasual!B447</f>
        <v>Abandoned Mob 4</v>
      </c>
      <c r="C447" s="10">
        <f>EnemyInfoCasual!C447</f>
        <v>1</v>
      </c>
      <c r="D447" s="37">
        <f>EnemyInfoCasual!D447</f>
        <v>2</v>
      </c>
      <c r="E447">
        <f>FLOOR(EnemyInfoCasual!E447*1.25,1)</f>
        <v>12500</v>
      </c>
      <c r="F447">
        <f>FLOOR(EnemyInfoCasual!F447*1.25,1)</f>
        <v>12500</v>
      </c>
      <c r="G447">
        <f>FLOOR(EnemyInfoCasual!G447*1.5,1)</f>
        <v>15000</v>
      </c>
      <c r="H447" s="7">
        <f>EnemyInfoCasual!H447</f>
        <v>1</v>
      </c>
      <c r="I447" s="6">
        <f>EnemyInfoCasual!I447</f>
        <v>1</v>
      </c>
      <c r="J447" s="8" t="str">
        <f>EnemyInfoCasual!J447</f>
        <v>Abandoned Lab</v>
      </c>
      <c r="K447" s="5"/>
      <c r="L447" s="11">
        <f>EnemyInfoCasual!L447</f>
        <v>0.32000000000000006</v>
      </c>
    </row>
    <row r="448" spans="1:12">
      <c r="A448" s="3">
        <f>EnemyInfoCasual!A448</f>
        <v>447</v>
      </c>
      <c r="B448" s="4" t="str">
        <f>EnemyInfoCasual!B448</f>
        <v>Abandoned Mob 5</v>
      </c>
      <c r="C448" s="10">
        <f>EnemyInfoCasual!C448</f>
        <v>1</v>
      </c>
      <c r="D448" s="37">
        <f>EnemyInfoCasual!D448</f>
        <v>3</v>
      </c>
      <c r="E448">
        <f>FLOOR(EnemyInfoCasual!E448*1.25,1)</f>
        <v>12500</v>
      </c>
      <c r="F448">
        <f>FLOOR(EnemyInfoCasual!F448*1.25,1)</f>
        <v>12500</v>
      </c>
      <c r="G448">
        <f>FLOOR(EnemyInfoCasual!G448*1.5,1)</f>
        <v>15000</v>
      </c>
      <c r="H448" s="7">
        <f>EnemyInfoCasual!H448</f>
        <v>1</v>
      </c>
      <c r="I448" s="6">
        <f>EnemyInfoCasual!I448</f>
        <v>1</v>
      </c>
      <c r="J448" s="8" t="str">
        <f>EnemyInfoCasual!J448</f>
        <v>Abandoned Lab</v>
      </c>
      <c r="K448" s="5"/>
      <c r="L448" s="11">
        <f>EnemyInfoCasual!L448</f>
        <v>0.43999999999999995</v>
      </c>
    </row>
    <row r="449" spans="1:12">
      <c r="A449" s="3">
        <f>EnemyInfoCasual!A449</f>
        <v>448</v>
      </c>
      <c r="B449" s="4" t="str">
        <f>EnemyInfoCasual!B449</f>
        <v>Mother Goose</v>
      </c>
      <c r="C449" s="10">
        <f>EnemyInfoCasual!C449</f>
        <v>1</v>
      </c>
      <c r="D449" s="37">
        <f>EnemyInfoCasual!D449</f>
        <v>5</v>
      </c>
      <c r="E449">
        <f>FLOOR(EnemyInfoCasual!E449*1.25,1)</f>
        <v>10800</v>
      </c>
      <c r="F449">
        <f>FLOOR(EnemyInfoCasual!F449*1.25,1)</f>
        <v>3275</v>
      </c>
      <c r="G449">
        <f>FLOOR(EnemyInfoCasual!G449*1.5,1)</f>
        <v>5250</v>
      </c>
      <c r="H449" s="7">
        <f>EnemyInfoCasual!H449</f>
        <v>1</v>
      </c>
      <c r="I449" s="6">
        <f>EnemyInfoCasual!I449</f>
        <v>0</v>
      </c>
      <c r="J449" s="8" t="str">
        <f>EnemyInfoCasual!J449</f>
        <v>Lullaby Lake</v>
      </c>
      <c r="K449" s="5"/>
      <c r="L449" s="11">
        <f>EnemyInfoCasual!L449</f>
        <v>0.79999999999999982</v>
      </c>
    </row>
    <row r="450" spans="1:12">
      <c r="A450" s="3">
        <f>EnemyInfoCasual!A450</f>
        <v>449</v>
      </c>
      <c r="B450" s="4" t="str">
        <f>EnemyInfoCasual!B450</f>
        <v>Little Mermaid</v>
      </c>
      <c r="C450" s="10">
        <f>EnemyInfoCasual!C450</f>
        <v>1</v>
      </c>
      <c r="D450" s="37">
        <f>EnemyInfoCasual!D450</f>
        <v>5</v>
      </c>
      <c r="E450">
        <f>FLOOR(EnemyInfoCasual!E450*1.25,1)</f>
        <v>10975</v>
      </c>
      <c r="F450">
        <f>FLOOR(EnemyInfoCasual!F450*1.25,1)</f>
        <v>3337</v>
      </c>
      <c r="G450">
        <f>FLOOR(EnemyInfoCasual!G450*1.5,1)</f>
        <v>5400</v>
      </c>
      <c r="H450" s="7">
        <f>EnemyInfoCasual!H450</f>
        <v>1</v>
      </c>
      <c r="I450" s="6">
        <f>EnemyInfoCasual!I450</f>
        <v>0</v>
      </c>
      <c r="J450" s="8" t="str">
        <f>EnemyInfoCasual!J450</f>
        <v>Lullaby Lake</v>
      </c>
      <c r="K450" s="5"/>
      <c r="L450" s="11">
        <f>EnemyInfoCasual!L450</f>
        <v>0.79999999999999982</v>
      </c>
    </row>
    <row r="451" spans="1:12">
      <c r="A451" s="3">
        <f>EnemyInfoCasual!A451</f>
        <v>450</v>
      </c>
      <c r="B451" s="4" t="str">
        <f>EnemyInfoCasual!B451</f>
        <v>Blind Mouse</v>
      </c>
      <c r="C451" s="10">
        <f>EnemyInfoCasual!C451</f>
        <v>1</v>
      </c>
      <c r="D451" s="37">
        <f>EnemyInfoCasual!D451</f>
        <v>5</v>
      </c>
      <c r="E451">
        <f>FLOOR(EnemyInfoCasual!E451*1.25,1)</f>
        <v>11162</v>
      </c>
      <c r="F451">
        <f>FLOOR(EnemyInfoCasual!F451*1.25,1)</f>
        <v>3387</v>
      </c>
      <c r="G451">
        <f>FLOOR(EnemyInfoCasual!G451*1.5,1)</f>
        <v>5550</v>
      </c>
      <c r="H451" s="7">
        <f>EnemyInfoCasual!H451</f>
        <v>1</v>
      </c>
      <c r="I451" s="6">
        <f>EnemyInfoCasual!I451</f>
        <v>0</v>
      </c>
      <c r="J451" s="8" t="str">
        <f>EnemyInfoCasual!J451</f>
        <v>Lullaby Lake</v>
      </c>
      <c r="K451" s="5"/>
      <c r="L451" s="11">
        <f>EnemyInfoCasual!L451</f>
        <v>0.79999999999999982</v>
      </c>
    </row>
    <row r="452" spans="1:12">
      <c r="A452" s="3">
        <f>EnemyInfoCasual!A452</f>
        <v>451</v>
      </c>
      <c r="B452" s="4" t="str">
        <f>EnemyInfoCasual!B452</f>
        <v>Frog Prince</v>
      </c>
      <c r="C452" s="10">
        <f>EnemyInfoCasual!C452</f>
        <v>1</v>
      </c>
      <c r="D452" s="37">
        <f>EnemyInfoCasual!D452</f>
        <v>5</v>
      </c>
      <c r="E452">
        <f>FLOOR(EnemyInfoCasual!E452*1.25,1)</f>
        <v>37500</v>
      </c>
      <c r="F452">
        <f>FLOOR(EnemyInfoCasual!F452*1.25,1)</f>
        <v>13750</v>
      </c>
      <c r="G452">
        <f>FLOOR(EnemyInfoCasual!G452*1.5,1)</f>
        <v>22800</v>
      </c>
      <c r="H452" s="7">
        <f>EnemyInfoCasual!H452</f>
        <v>1</v>
      </c>
      <c r="I452" s="6">
        <f>EnemyInfoCasual!I452</f>
        <v>1</v>
      </c>
      <c r="J452" s="8" t="str">
        <f>EnemyInfoCasual!J452</f>
        <v>Lullaby Lake</v>
      </c>
      <c r="K452" s="5"/>
      <c r="L452" s="11">
        <f>EnemyInfoCasual!L452</f>
        <v>0.79999999999999982</v>
      </c>
    </row>
    <row r="453" spans="1:12">
      <c r="A453" s="3">
        <f>EnemyInfoCasual!A453</f>
        <v>452</v>
      </c>
      <c r="B453" s="4" t="str">
        <f>EnemyInfoCasual!B453</f>
        <v>Ugly Duckling</v>
      </c>
      <c r="C453" s="10">
        <f>EnemyInfoCasual!C453</f>
        <v>1</v>
      </c>
      <c r="D453" s="37">
        <f>EnemyInfoCasual!D453</f>
        <v>5</v>
      </c>
      <c r="E453">
        <f>FLOOR(EnemyInfoCasual!E453*1.25,1)</f>
        <v>11525</v>
      </c>
      <c r="F453">
        <f>FLOOR(EnemyInfoCasual!F453*1.25,1)</f>
        <v>3512</v>
      </c>
      <c r="G453">
        <f>FLOOR(EnemyInfoCasual!G453*1.5,1)</f>
        <v>5850</v>
      </c>
      <c r="H453" s="7">
        <f>EnemyInfoCasual!H453</f>
        <v>1</v>
      </c>
      <c r="I453" s="6">
        <f>EnemyInfoCasual!I453</f>
        <v>0</v>
      </c>
      <c r="J453" s="8" t="str">
        <f>EnemyInfoCasual!J453</f>
        <v>Lullaby Lake</v>
      </c>
      <c r="K453" s="5"/>
      <c r="L453" s="11">
        <f>EnemyInfoCasual!L453</f>
        <v>0.79999999999999982</v>
      </c>
    </row>
    <row r="454" spans="1:12">
      <c r="A454" s="3">
        <f>EnemyInfoCasual!A454</f>
        <v>453</v>
      </c>
      <c r="B454" s="4" t="str">
        <f>EnemyInfoCasual!B454</f>
        <v>Tom Thumb</v>
      </c>
      <c r="C454" s="10">
        <f>EnemyInfoCasual!C454</f>
        <v>1</v>
      </c>
      <c r="D454" s="37">
        <f>EnemyInfoCasual!D454</f>
        <v>5</v>
      </c>
      <c r="E454">
        <f>FLOOR(EnemyInfoCasual!E454*1.25,1)</f>
        <v>11700</v>
      </c>
      <c r="F454">
        <f>FLOOR(EnemyInfoCasual!F454*1.25,1)</f>
        <v>3562</v>
      </c>
      <c r="G454">
        <f>FLOOR(EnemyInfoCasual!G454*1.5,1)</f>
        <v>6000</v>
      </c>
      <c r="H454" s="7">
        <f>EnemyInfoCasual!H454</f>
        <v>1</v>
      </c>
      <c r="I454" s="6">
        <f>EnemyInfoCasual!I454</f>
        <v>0</v>
      </c>
      <c r="J454" s="8" t="str">
        <f>EnemyInfoCasual!J454</f>
        <v>Lullaby Lake</v>
      </c>
      <c r="K454" s="5"/>
      <c r="L454" s="11">
        <f>EnemyInfoCasual!L454</f>
        <v>0.79999999999999982</v>
      </c>
    </row>
    <row r="455" spans="1:12">
      <c r="A455" s="3">
        <f>EnemyInfoCasual!A455</f>
        <v>454</v>
      </c>
      <c r="B455" s="4" t="str">
        <f>EnemyInfoCasual!B455</f>
        <v>Thumbelina</v>
      </c>
      <c r="C455" s="10">
        <f>EnemyInfoCasual!C455</f>
        <v>1</v>
      </c>
      <c r="D455" s="37">
        <f>EnemyInfoCasual!D455</f>
        <v>5</v>
      </c>
      <c r="E455">
        <f>FLOOR(EnemyInfoCasual!E455*1.25,1)</f>
        <v>11875</v>
      </c>
      <c r="F455">
        <f>FLOOR(EnemyInfoCasual!F455*1.25,1)</f>
        <v>3612</v>
      </c>
      <c r="G455">
        <f>FLOOR(EnemyInfoCasual!G455*1.5,1)</f>
        <v>6150</v>
      </c>
      <c r="H455" s="7">
        <f>EnemyInfoCasual!H455</f>
        <v>1</v>
      </c>
      <c r="I455" s="6">
        <f>EnemyInfoCasual!I455</f>
        <v>0</v>
      </c>
      <c r="J455" s="8" t="str">
        <f>EnemyInfoCasual!J455</f>
        <v>Lullaby Lake</v>
      </c>
      <c r="K455" s="5"/>
      <c r="L455" s="11">
        <f>EnemyInfoCasual!L455</f>
        <v>0.79999999999999982</v>
      </c>
    </row>
    <row r="456" spans="1:12">
      <c r="A456" s="3">
        <f>EnemyInfoCasual!A456</f>
        <v>455</v>
      </c>
      <c r="B456" s="4" t="str">
        <f>EnemyInfoCasual!B456</f>
        <v>Old Woman in Shoe</v>
      </c>
      <c r="C456" s="10">
        <f>EnemyInfoCasual!C456</f>
        <v>1</v>
      </c>
      <c r="D456" s="37">
        <f>EnemyInfoCasual!D456</f>
        <v>5</v>
      </c>
      <c r="E456">
        <f>FLOOR(EnemyInfoCasual!E456*1.25,1)</f>
        <v>43750</v>
      </c>
      <c r="F456">
        <f>FLOOR(EnemyInfoCasual!F456*1.25,1)</f>
        <v>14625</v>
      </c>
      <c r="G456">
        <f>FLOOR(EnemyInfoCasual!G456*1.5,1)</f>
        <v>25200</v>
      </c>
      <c r="H456" s="7">
        <f>EnemyInfoCasual!H456</f>
        <v>1</v>
      </c>
      <c r="I456" s="6">
        <f>EnemyInfoCasual!I456</f>
        <v>1</v>
      </c>
      <c r="J456" s="8" t="str">
        <f>EnemyInfoCasual!J456</f>
        <v>Lullaby Lake</v>
      </c>
      <c r="K456" s="5"/>
      <c r="L456" s="11">
        <f>EnemyInfoCasual!L456</f>
        <v>0.79999999999999982</v>
      </c>
    </row>
    <row r="457" spans="1:12">
      <c r="A457" s="3">
        <f>EnemyInfoCasual!A457</f>
        <v>456</v>
      </c>
      <c r="B457" s="4" t="str">
        <f>EnemyInfoCasual!B457</f>
        <v>Troll</v>
      </c>
      <c r="C457" s="10">
        <f>EnemyInfoCasual!C457</f>
        <v>1</v>
      </c>
      <c r="D457" s="37">
        <f>EnemyInfoCasual!D457</f>
        <v>5</v>
      </c>
      <c r="E457">
        <f>FLOOR(EnemyInfoCasual!E457*1.25,1)</f>
        <v>12500</v>
      </c>
      <c r="F457">
        <f>FLOOR(EnemyInfoCasual!F457*1.25,1)</f>
        <v>3837</v>
      </c>
      <c r="G457">
        <f>FLOOR(EnemyInfoCasual!G457*1.5,1)</f>
        <v>6750</v>
      </c>
      <c r="H457" s="7">
        <f>EnemyInfoCasual!H457</f>
        <v>1</v>
      </c>
      <c r="I457" s="6">
        <f>EnemyInfoCasual!I457</f>
        <v>0</v>
      </c>
      <c r="J457" s="8" t="str">
        <f>EnemyInfoCasual!J457</f>
        <v>Billygoat Bridge</v>
      </c>
      <c r="K457" s="5"/>
      <c r="L457" s="11">
        <f>EnemyInfoCasual!L457</f>
        <v>0.79999999999999982</v>
      </c>
    </row>
    <row r="458" spans="1:12">
      <c r="A458" s="3">
        <f>EnemyInfoCasual!A458</f>
        <v>457</v>
      </c>
      <c r="B458" s="4" t="str">
        <f>EnemyInfoCasual!B458</f>
        <v>Trollface</v>
      </c>
      <c r="C458" s="10">
        <f>EnemyInfoCasual!C458</f>
        <v>1</v>
      </c>
      <c r="D458" s="37">
        <f>EnemyInfoCasual!D458</f>
        <v>5</v>
      </c>
      <c r="E458">
        <f>FLOOR(EnemyInfoCasual!E458*1.25,1)</f>
        <v>12625</v>
      </c>
      <c r="F458">
        <f>FLOOR(EnemyInfoCasual!F458*1.25,1)</f>
        <v>3887</v>
      </c>
      <c r="G458">
        <f>FLOOR(EnemyInfoCasual!G458*1.5,1)</f>
        <v>6900</v>
      </c>
      <c r="H458" s="7">
        <f>EnemyInfoCasual!H458</f>
        <v>1</v>
      </c>
      <c r="I458" s="6">
        <f>EnemyInfoCasual!I458</f>
        <v>0</v>
      </c>
      <c r="J458" s="8" t="str">
        <f>EnemyInfoCasual!J458</f>
        <v>Billygoat Bridge</v>
      </c>
      <c r="K458" s="5"/>
      <c r="L458" s="11">
        <f>EnemyInfoCasual!L458</f>
        <v>0.79999999999999982</v>
      </c>
    </row>
    <row r="459" spans="1:12">
      <c r="A459" s="3">
        <f>EnemyInfoCasual!A459</f>
        <v>458</v>
      </c>
      <c r="B459" s="4" t="str">
        <f>EnemyInfoCasual!B459</f>
        <v>Successful Troll</v>
      </c>
      <c r="C459" s="10">
        <f>EnemyInfoCasual!C459</f>
        <v>1</v>
      </c>
      <c r="D459" s="37">
        <f>EnemyInfoCasual!D459</f>
        <v>5</v>
      </c>
      <c r="E459">
        <f>FLOOR(EnemyInfoCasual!E459*1.25,1)</f>
        <v>56250</v>
      </c>
      <c r="F459">
        <f>FLOOR(EnemyInfoCasual!F459*1.25,1)</f>
        <v>15750</v>
      </c>
      <c r="G459">
        <f>FLOOR(EnemyInfoCasual!G459*1.5,1)</f>
        <v>28200</v>
      </c>
      <c r="H459" s="7">
        <f>EnemyInfoCasual!H459</f>
        <v>1</v>
      </c>
      <c r="I459" s="6">
        <f>EnemyInfoCasual!I459</f>
        <v>1</v>
      </c>
      <c r="J459" s="8" t="str">
        <f>EnemyInfoCasual!J459</f>
        <v>Billygoat Bridge</v>
      </c>
      <c r="K459" s="5"/>
      <c r="L459" s="11">
        <f>EnemyInfoCasual!L459</f>
        <v>0.79999999999999982</v>
      </c>
    </row>
    <row r="460" spans="1:12">
      <c r="A460" s="3">
        <f>EnemyInfoCasual!A460</f>
        <v>459</v>
      </c>
      <c r="B460" s="4" t="str">
        <f>EnemyInfoCasual!B460</f>
        <v>Younger Gruff</v>
      </c>
      <c r="C460" s="10">
        <f>EnemyInfoCasual!C460</f>
        <v>1</v>
      </c>
      <c r="D460" s="37">
        <f>EnemyInfoCasual!D460</f>
        <v>5</v>
      </c>
      <c r="E460">
        <f>FLOOR(EnemyInfoCasual!E460*1.25,1)</f>
        <v>13000</v>
      </c>
      <c r="F460">
        <f>FLOOR(EnemyInfoCasual!F460*1.25,1)</f>
        <v>3987</v>
      </c>
      <c r="G460">
        <f>FLOOR(EnemyInfoCasual!G460*1.5,1)</f>
        <v>7200</v>
      </c>
      <c r="H460" s="7">
        <f>EnemyInfoCasual!H460</f>
        <v>1</v>
      </c>
      <c r="I460" s="6">
        <f>EnemyInfoCasual!I460</f>
        <v>0</v>
      </c>
      <c r="J460" s="8" t="str">
        <f>EnemyInfoCasual!J460</f>
        <v>Billygoat Bridge</v>
      </c>
      <c r="K460" s="5"/>
      <c r="L460" s="11">
        <f>EnemyInfoCasual!L460</f>
        <v>0.79999999999999982</v>
      </c>
    </row>
    <row r="461" spans="1:12">
      <c r="A461" s="3">
        <f>EnemyInfoCasual!A461</f>
        <v>460</v>
      </c>
      <c r="B461" s="4" t="str">
        <f>EnemyInfoCasual!B461</f>
        <v>Middle Gruff</v>
      </c>
      <c r="C461" s="10">
        <f>EnemyInfoCasual!C461</f>
        <v>1</v>
      </c>
      <c r="D461" s="37">
        <f>EnemyInfoCasual!D461</f>
        <v>5</v>
      </c>
      <c r="E461">
        <f>FLOOR(EnemyInfoCasual!E461*1.25,1)</f>
        <v>13125</v>
      </c>
      <c r="F461">
        <f>FLOOR(EnemyInfoCasual!F461*1.25,1)</f>
        <v>4050</v>
      </c>
      <c r="G461">
        <f>FLOOR(EnemyInfoCasual!G461*1.5,1)</f>
        <v>7350</v>
      </c>
      <c r="H461" s="7">
        <f>EnemyInfoCasual!H461</f>
        <v>1</v>
      </c>
      <c r="I461" s="6">
        <f>EnemyInfoCasual!I461</f>
        <v>0</v>
      </c>
      <c r="J461" s="8" t="str">
        <f>EnemyInfoCasual!J461</f>
        <v>Billygoat Bridge</v>
      </c>
      <c r="K461" s="5"/>
      <c r="L461" s="11">
        <f>EnemyInfoCasual!L461</f>
        <v>0.79999999999999982</v>
      </c>
    </row>
    <row r="462" spans="1:12">
      <c r="A462" s="3">
        <f>EnemyInfoCasual!A462</f>
        <v>461</v>
      </c>
      <c r="B462" s="4" t="str">
        <f>EnemyInfoCasual!B462</f>
        <v>Eldest Gruff</v>
      </c>
      <c r="C462" s="10">
        <f>EnemyInfoCasual!C462</f>
        <v>1</v>
      </c>
      <c r="D462" s="37">
        <f>EnemyInfoCasual!D462</f>
        <v>5</v>
      </c>
      <c r="E462">
        <f>FLOOR(EnemyInfoCasual!E462*1.25,1)</f>
        <v>62500</v>
      </c>
      <c r="F462">
        <f>FLOOR(EnemyInfoCasual!F462*1.25,1)</f>
        <v>16375</v>
      </c>
      <c r="G462">
        <f>FLOOR(EnemyInfoCasual!G462*1.5,1)</f>
        <v>30000</v>
      </c>
      <c r="H462" s="7">
        <f>EnemyInfoCasual!H462</f>
        <v>1</v>
      </c>
      <c r="I462" s="6">
        <f>EnemyInfoCasual!I462</f>
        <v>1</v>
      </c>
      <c r="J462" s="8" t="str">
        <f>EnemyInfoCasual!J462</f>
        <v>Billygoat Bridge</v>
      </c>
      <c r="K462" s="5"/>
      <c r="L462" s="11">
        <f>EnemyInfoCasual!L462</f>
        <v>0.79999999999999982</v>
      </c>
    </row>
    <row r="463" spans="1:12">
      <c r="A463" s="3">
        <f>EnemyInfoCasual!A463</f>
        <v>462</v>
      </c>
      <c r="B463" s="4" t="str">
        <f>EnemyInfoCasual!B463</f>
        <v>Gingerbro</v>
      </c>
      <c r="C463" s="10">
        <f>EnemyInfoCasual!C463</f>
        <v>1</v>
      </c>
      <c r="D463" s="37">
        <f>EnemyInfoCasual!D463</f>
        <v>4</v>
      </c>
      <c r="E463">
        <f>FLOOR(EnemyInfoCasual!E463*1.25,1)</f>
        <v>14125</v>
      </c>
      <c r="F463">
        <f>FLOOR(EnemyInfoCasual!F463*1.25,1)</f>
        <v>4350</v>
      </c>
      <c r="G463">
        <f>FLOOR(EnemyInfoCasual!G463*1.5,1)</f>
        <v>8250</v>
      </c>
      <c r="H463" s="7">
        <f>EnemyInfoCasual!H463</f>
        <v>1</v>
      </c>
      <c r="I463" s="6">
        <f>EnemyInfoCasual!I463</f>
        <v>0</v>
      </c>
      <c r="J463" s="8" t="str">
        <f>EnemyInfoCasual!J463</f>
        <v>Fabled Forest</v>
      </c>
      <c r="K463" s="5"/>
      <c r="L463" s="11">
        <f>EnemyInfoCasual!L463</f>
        <v>0.62000000000000011</v>
      </c>
    </row>
    <row r="464" spans="1:12">
      <c r="A464" s="3">
        <f>EnemyInfoCasual!A464</f>
        <v>463</v>
      </c>
      <c r="B464" s="4" t="str">
        <f>EnemyInfoCasual!B464</f>
        <v>HEY! LISTEN!</v>
      </c>
      <c r="C464" s="10">
        <f>EnemyInfoCasual!C464</f>
        <v>1</v>
      </c>
      <c r="D464" s="37">
        <f>EnemyInfoCasual!D464</f>
        <v>4</v>
      </c>
      <c r="E464">
        <f>FLOOR(EnemyInfoCasual!E464*1.25,1)</f>
        <v>14250</v>
      </c>
      <c r="F464">
        <f>FLOOR(EnemyInfoCasual!F464*1.25,1)</f>
        <v>4400</v>
      </c>
      <c r="G464">
        <f>FLOOR(EnemyInfoCasual!G464*1.5,1)</f>
        <v>8400</v>
      </c>
      <c r="H464" s="7">
        <f>EnemyInfoCasual!H464</f>
        <v>1</v>
      </c>
      <c r="I464" s="6">
        <f>EnemyInfoCasual!I464</f>
        <v>0</v>
      </c>
      <c r="J464" s="8" t="str">
        <f>EnemyInfoCasual!J464</f>
        <v>Fabled Forest</v>
      </c>
      <c r="K464" s="5"/>
      <c r="L464" s="11">
        <f>EnemyInfoCasual!L464</f>
        <v>0.62000000000000011</v>
      </c>
    </row>
    <row r="465" spans="1:12">
      <c r="A465" s="3">
        <f>EnemyInfoCasual!A465</f>
        <v>464</v>
      </c>
      <c r="B465" s="4" t="str">
        <f>EnemyInfoCasual!B465</f>
        <v>Forest Elf</v>
      </c>
      <c r="C465" s="10">
        <f>EnemyInfoCasual!C465</f>
        <v>1</v>
      </c>
      <c r="D465" s="37">
        <f>EnemyInfoCasual!D465</f>
        <v>4</v>
      </c>
      <c r="E465">
        <f>FLOOR(EnemyInfoCasual!E465*1.25,1)</f>
        <v>14375</v>
      </c>
      <c r="F465">
        <f>FLOOR(EnemyInfoCasual!F465*1.25,1)</f>
        <v>4450</v>
      </c>
      <c r="G465">
        <f>FLOOR(EnemyInfoCasual!G465*1.5,1)</f>
        <v>8550</v>
      </c>
      <c r="H465" s="7">
        <f>EnemyInfoCasual!H465</f>
        <v>1</v>
      </c>
      <c r="I465" s="6">
        <f>EnemyInfoCasual!I465</f>
        <v>0</v>
      </c>
      <c r="J465" s="8" t="str">
        <f>EnemyInfoCasual!J465</f>
        <v>Fabled Forest</v>
      </c>
      <c r="K465" s="5"/>
      <c r="L465" s="11">
        <f>EnemyInfoCasual!L465</f>
        <v>0.62000000000000011</v>
      </c>
    </row>
    <row r="466" spans="1:12">
      <c r="A466" s="3">
        <f>EnemyInfoCasual!A466</f>
        <v>465</v>
      </c>
      <c r="B466" s="4" t="str">
        <f>EnemyInfoCasual!B466</f>
        <v>Mini Baba Yaga</v>
      </c>
      <c r="C466" s="10">
        <f>EnemyInfoCasual!C466</f>
        <v>1</v>
      </c>
      <c r="D466" s="37">
        <f>EnemyInfoCasual!D466</f>
        <v>4</v>
      </c>
      <c r="E466">
        <f>FLOOR(EnemyInfoCasual!E466*1.25,1)</f>
        <v>14625</v>
      </c>
      <c r="F466">
        <f>FLOOR(EnemyInfoCasual!F466*1.25,1)</f>
        <v>4500</v>
      </c>
      <c r="G466">
        <f>FLOOR(EnemyInfoCasual!G466*1.5,1)</f>
        <v>8700</v>
      </c>
      <c r="H466" s="7">
        <f>EnemyInfoCasual!H466</f>
        <v>1</v>
      </c>
      <c r="I466" s="6">
        <f>EnemyInfoCasual!I466</f>
        <v>0</v>
      </c>
      <c r="J466" s="8" t="str">
        <f>EnemyInfoCasual!J466</f>
        <v>Fabled Forest</v>
      </c>
      <c r="K466" s="5"/>
      <c r="L466" s="11">
        <f>EnemyInfoCasual!L466</f>
        <v>0.62000000000000011</v>
      </c>
    </row>
    <row r="467" spans="1:12">
      <c r="A467" s="3">
        <f>EnemyInfoCasual!A467</f>
        <v>466</v>
      </c>
      <c r="B467" s="4" t="str">
        <f>EnemyInfoCasual!B467</f>
        <v>Warpig</v>
      </c>
      <c r="C467" s="10">
        <f>EnemyInfoCasual!C467</f>
        <v>1</v>
      </c>
      <c r="D467" s="37">
        <f>EnemyInfoCasual!D467</f>
        <v>4</v>
      </c>
      <c r="E467">
        <f>FLOOR(EnemyInfoCasual!E467*1.25,1)</f>
        <v>14750</v>
      </c>
      <c r="F467">
        <f>FLOOR(EnemyInfoCasual!F467*1.25,1)</f>
        <v>4550</v>
      </c>
      <c r="G467">
        <f>FLOOR(EnemyInfoCasual!G467*1.5,1)</f>
        <v>8850</v>
      </c>
      <c r="H467" s="7">
        <f>EnemyInfoCasual!H467</f>
        <v>1</v>
      </c>
      <c r="I467" s="6">
        <f>EnemyInfoCasual!I467</f>
        <v>0</v>
      </c>
      <c r="J467" s="8" t="str">
        <f>EnemyInfoCasual!J467</f>
        <v>Fabled Forest</v>
      </c>
      <c r="K467" s="5"/>
      <c r="L467" s="11">
        <f>EnemyInfoCasual!L467</f>
        <v>0.62000000000000011</v>
      </c>
    </row>
    <row r="468" spans="1:12">
      <c r="A468" s="3">
        <f>EnemyInfoCasual!A468</f>
        <v>467</v>
      </c>
      <c r="B468" s="4" t="str">
        <f>EnemyInfoCasual!B468</f>
        <v>Grandma</v>
      </c>
      <c r="C468" s="10">
        <f>EnemyInfoCasual!C468</f>
        <v>1</v>
      </c>
      <c r="D468" s="37">
        <f>EnemyInfoCasual!D468</f>
        <v>4</v>
      </c>
      <c r="E468">
        <f>FLOOR(EnemyInfoCasual!E468*1.25,1)</f>
        <v>14875</v>
      </c>
      <c r="F468">
        <f>FLOOR(EnemyInfoCasual!F468*1.25,1)</f>
        <v>4587</v>
      </c>
      <c r="G468">
        <f>FLOOR(EnemyInfoCasual!G468*1.5,1)</f>
        <v>9000</v>
      </c>
      <c r="H468" s="7">
        <f>EnemyInfoCasual!H468</f>
        <v>1</v>
      </c>
      <c r="I468" s="6">
        <f>EnemyInfoCasual!I468</f>
        <v>0</v>
      </c>
      <c r="J468" s="8" t="str">
        <f>EnemyInfoCasual!J468</f>
        <v>Fabled Forest</v>
      </c>
      <c r="K468" s="5"/>
      <c r="L468" s="11">
        <f>EnemyInfoCasual!L468</f>
        <v>0.62000000000000011</v>
      </c>
    </row>
    <row r="469" spans="1:12">
      <c r="A469" s="3">
        <f>EnemyInfoCasual!A469</f>
        <v>468</v>
      </c>
      <c r="B469" s="4" t="str">
        <f>EnemyInfoCasual!B469</f>
        <v>Goldie Bear</v>
      </c>
      <c r="C469" s="10">
        <f>EnemyInfoCasual!C469</f>
        <v>1</v>
      </c>
      <c r="D469" s="37">
        <f>EnemyInfoCasual!D469</f>
        <v>4</v>
      </c>
      <c r="E469">
        <f>FLOOR(EnemyInfoCasual!E469*1.25,1)</f>
        <v>112500</v>
      </c>
      <c r="F469">
        <f>FLOOR(EnemyInfoCasual!F469*1.25,1)</f>
        <v>18500</v>
      </c>
      <c r="G469">
        <f>FLOOR(EnemyInfoCasual!G469*1.5,1)</f>
        <v>36600</v>
      </c>
      <c r="H469" s="7">
        <f>EnemyInfoCasual!H469</f>
        <v>1</v>
      </c>
      <c r="I469" s="6">
        <f>EnemyInfoCasual!I469</f>
        <v>1</v>
      </c>
      <c r="J469" s="8" t="str">
        <f>EnemyInfoCasual!J469</f>
        <v>Fabled Forest</v>
      </c>
      <c r="K469" s="5"/>
      <c r="L469" s="11">
        <f>EnemyInfoCasual!L469</f>
        <v>0.62000000000000011</v>
      </c>
    </row>
    <row r="470" spans="1:12">
      <c r="A470" s="3">
        <f>EnemyInfoCasual!A470</f>
        <v>469</v>
      </c>
      <c r="B470" s="4" t="str">
        <f>EnemyInfoCasual!B470</f>
        <v>Jubjub Bird</v>
      </c>
      <c r="C470" s="10">
        <f>EnemyInfoCasual!C470</f>
        <v>1</v>
      </c>
      <c r="D470" s="37">
        <f>EnemyInfoCasual!D470</f>
        <v>5</v>
      </c>
      <c r="E470">
        <f>FLOOR(EnemyInfoCasual!E470*1.25,1)</f>
        <v>15625</v>
      </c>
      <c r="F470">
        <f>FLOOR(EnemyInfoCasual!F470*1.25,1)</f>
        <v>4825</v>
      </c>
      <c r="G470">
        <f>FLOOR(EnemyInfoCasual!G470*1.5,1)</f>
        <v>9750</v>
      </c>
      <c r="H470" s="7">
        <f>EnemyInfoCasual!H470</f>
        <v>1</v>
      </c>
      <c r="I470" s="6">
        <f>EnemyInfoCasual!I470</f>
        <v>0</v>
      </c>
      <c r="J470" s="8" t="str">
        <f>EnemyInfoCasual!J470</f>
        <v>Fortress Foothills</v>
      </c>
      <c r="K470" s="5"/>
      <c r="L470" s="11">
        <f>EnemyInfoCasual!L470</f>
        <v>0.79999999999999982</v>
      </c>
    </row>
    <row r="471" spans="1:12">
      <c r="A471" s="3">
        <f>EnemyInfoCasual!A471</f>
        <v>470</v>
      </c>
      <c r="B471" s="4" t="str">
        <f>EnemyInfoCasual!B471</f>
        <v>Frumious Bandersnatch</v>
      </c>
      <c r="C471" s="10">
        <f>EnemyInfoCasual!C471</f>
        <v>1</v>
      </c>
      <c r="D471" s="37">
        <f>EnemyInfoCasual!D471</f>
        <v>5</v>
      </c>
      <c r="E471">
        <f>FLOOR(EnemyInfoCasual!E471*1.25,1)</f>
        <v>15750</v>
      </c>
      <c r="F471">
        <f>FLOOR(EnemyInfoCasual!F471*1.25,1)</f>
        <v>4875</v>
      </c>
      <c r="G471">
        <f>FLOOR(EnemyInfoCasual!G471*1.5,1)</f>
        <v>9900</v>
      </c>
      <c r="H471" s="7">
        <f>EnemyInfoCasual!H471</f>
        <v>1</v>
      </c>
      <c r="I471" s="6">
        <f>EnemyInfoCasual!I471</f>
        <v>0</v>
      </c>
      <c r="J471" s="8" t="str">
        <f>EnemyInfoCasual!J471</f>
        <v>Fortress Foothills</v>
      </c>
      <c r="K471" s="5"/>
      <c r="L471" s="11">
        <f>EnemyInfoCasual!L471</f>
        <v>0.79999999999999982</v>
      </c>
    </row>
    <row r="472" spans="1:12">
      <c r="A472" s="3">
        <f>EnemyInfoCasual!A472</f>
        <v>471</v>
      </c>
      <c r="B472" s="4" t="str">
        <f>EnemyInfoCasual!B472</f>
        <v>Dwarf 1</v>
      </c>
      <c r="C472" s="10">
        <f>EnemyInfoCasual!C472</f>
        <v>1</v>
      </c>
      <c r="D472" s="37">
        <f>EnemyInfoCasual!D472</f>
        <v>5</v>
      </c>
      <c r="E472">
        <f>FLOOR(EnemyInfoCasual!E472*1.25,1)</f>
        <v>15875</v>
      </c>
      <c r="F472">
        <f>FLOOR(EnemyInfoCasual!F472*1.25,1)</f>
        <v>4925</v>
      </c>
      <c r="G472">
        <f>FLOOR(EnemyInfoCasual!G472*1.5,1)</f>
        <v>10050</v>
      </c>
      <c r="H472" s="7">
        <f>EnemyInfoCasual!H472</f>
        <v>1</v>
      </c>
      <c r="I472" s="6">
        <f>EnemyInfoCasual!I472</f>
        <v>0</v>
      </c>
      <c r="J472" s="8" t="str">
        <f>EnemyInfoCasual!J472</f>
        <v>Fortress Foothills</v>
      </c>
      <c r="K472" s="5"/>
      <c r="L472" s="11">
        <f>EnemyInfoCasual!L472</f>
        <v>0.79999999999999982</v>
      </c>
    </row>
    <row r="473" spans="1:12">
      <c r="A473" s="3">
        <f>EnemyInfoCasual!A473</f>
        <v>472</v>
      </c>
      <c r="B473" s="4" t="str">
        <f>EnemyInfoCasual!B473</f>
        <v>Dwarves 2-3</v>
      </c>
      <c r="C473" s="10">
        <f>EnemyInfoCasual!C473</f>
        <v>1</v>
      </c>
      <c r="D473" s="37">
        <f>EnemyInfoCasual!D473</f>
        <v>5</v>
      </c>
      <c r="E473">
        <f>FLOOR(EnemyInfoCasual!E473*1.25,1)</f>
        <v>16000</v>
      </c>
      <c r="F473">
        <f>FLOOR(EnemyInfoCasual!F473*1.25,1)</f>
        <v>4962</v>
      </c>
      <c r="G473">
        <f>FLOOR(EnemyInfoCasual!G473*1.5,1)</f>
        <v>10200</v>
      </c>
      <c r="H473" s="7">
        <f>EnemyInfoCasual!H473</f>
        <v>1</v>
      </c>
      <c r="I473" s="6">
        <f>EnemyInfoCasual!I473</f>
        <v>0</v>
      </c>
      <c r="J473" s="8" t="str">
        <f>EnemyInfoCasual!J473</f>
        <v>Fortress Foothills</v>
      </c>
      <c r="K473" s="5"/>
      <c r="L473" s="11">
        <f>EnemyInfoCasual!L473</f>
        <v>0.79999999999999982</v>
      </c>
    </row>
    <row r="474" spans="1:12">
      <c r="A474" s="3">
        <f>EnemyInfoCasual!A474</f>
        <v>473</v>
      </c>
      <c r="B474" s="4" t="str">
        <f>EnemyInfoCasual!B474</f>
        <v>Dwarves 4-7</v>
      </c>
      <c r="C474" s="10">
        <f>EnemyInfoCasual!C474</f>
        <v>1</v>
      </c>
      <c r="D474" s="37">
        <f>EnemyInfoCasual!D474</f>
        <v>5</v>
      </c>
      <c r="E474">
        <f>FLOOR(EnemyInfoCasual!E474*1.25,1)</f>
        <v>16125</v>
      </c>
      <c r="F474">
        <f>FLOOR(EnemyInfoCasual!F474*1.25,1)</f>
        <v>5012</v>
      </c>
      <c r="G474">
        <f>FLOOR(EnemyInfoCasual!G474*1.5,1)</f>
        <v>10350</v>
      </c>
      <c r="H474" s="7">
        <f>EnemyInfoCasual!H474</f>
        <v>1</v>
      </c>
      <c r="I474" s="6">
        <f>EnemyInfoCasual!I474</f>
        <v>0</v>
      </c>
      <c r="J474" s="8" t="str">
        <f>EnemyInfoCasual!J474</f>
        <v>Fortress Foothills</v>
      </c>
      <c r="K474" s="5"/>
      <c r="L474" s="11">
        <f>EnemyInfoCasual!L474</f>
        <v>0.79999999999999982</v>
      </c>
    </row>
    <row r="475" spans="1:12">
      <c r="A475" s="3">
        <f>EnemyInfoCasual!A475</f>
        <v>474</v>
      </c>
      <c r="B475" s="4" t="str">
        <f>EnemyInfoCasual!B475</f>
        <v>Pumpkin Carriage</v>
      </c>
      <c r="C475" s="10">
        <f>EnemyInfoCasual!C475</f>
        <v>1</v>
      </c>
      <c r="D475" s="37">
        <f>EnemyInfoCasual!D475</f>
        <v>5</v>
      </c>
      <c r="E475">
        <f>FLOOR(EnemyInfoCasual!E475*1.25,1)</f>
        <v>156250</v>
      </c>
      <c r="F475">
        <f>FLOOR(EnemyInfoCasual!F475*1.25,1)</f>
        <v>20250</v>
      </c>
      <c r="G475">
        <f>FLOOR(EnemyInfoCasual!G475*1.5,1)</f>
        <v>42000</v>
      </c>
      <c r="H475" s="7">
        <f>EnemyInfoCasual!H475</f>
        <v>1</v>
      </c>
      <c r="I475" s="6">
        <f>EnemyInfoCasual!I475</f>
        <v>1</v>
      </c>
      <c r="J475" s="8" t="str">
        <f>EnemyInfoCasual!J475</f>
        <v>Fortress Foothills</v>
      </c>
      <c r="K475" s="5"/>
      <c r="L475" s="11">
        <f>EnemyInfoCasual!L475</f>
        <v>0.79999999999999982</v>
      </c>
    </row>
    <row r="476" spans="1:12">
      <c r="A476" s="3">
        <f>EnemyInfoCasual!A476</f>
        <v>475</v>
      </c>
      <c r="B476" s="4" t="str">
        <f>EnemyInfoCasual!B476</f>
        <v>3.14 Piper</v>
      </c>
      <c r="C476" s="10">
        <f>EnemyInfoCasual!C476</f>
        <v>1</v>
      </c>
      <c r="D476" s="37">
        <f>EnemyInfoCasual!D476</f>
        <v>5</v>
      </c>
      <c r="E476">
        <f>FLOOR(EnemyInfoCasual!E476*1.25,1)</f>
        <v>17000</v>
      </c>
      <c r="F476">
        <f>FLOOR(EnemyInfoCasual!F476*1.25,1)</f>
        <v>5275</v>
      </c>
      <c r="G476">
        <f>FLOOR(EnemyInfoCasual!G476*1.5,1)</f>
        <v>11250</v>
      </c>
      <c r="H476" s="7">
        <f>EnemyInfoCasual!H476</f>
        <v>1</v>
      </c>
      <c r="I476" s="6">
        <f>EnemyInfoCasual!I476</f>
        <v>0</v>
      </c>
      <c r="J476" s="8" t="str">
        <f>EnemyInfoCasual!J476</f>
        <v>Castle Grimm</v>
      </c>
      <c r="K476" s="5"/>
      <c r="L476" s="11">
        <f>EnemyInfoCasual!L476</f>
        <v>0.79999999999999982</v>
      </c>
    </row>
    <row r="477" spans="1:12">
      <c r="A477" s="3">
        <f>EnemyInfoCasual!A477</f>
        <v>476</v>
      </c>
      <c r="B477" s="4" t="str">
        <f>EnemyInfoCasual!B477</f>
        <v>Leprechaun</v>
      </c>
      <c r="C477" s="10">
        <f>EnemyInfoCasual!C477</f>
        <v>1</v>
      </c>
      <c r="D477" s="37">
        <f>EnemyInfoCasual!D477</f>
        <v>5</v>
      </c>
      <c r="E477">
        <f>FLOOR(EnemyInfoCasual!E477*1.25,1)</f>
        <v>17125</v>
      </c>
      <c r="F477">
        <f>FLOOR(EnemyInfoCasual!F477*1.25,1)</f>
        <v>5325</v>
      </c>
      <c r="G477">
        <f>FLOOR(EnemyInfoCasual!G477*1.5,1)</f>
        <v>11400</v>
      </c>
      <c r="H477" s="7">
        <f>EnemyInfoCasual!H477</f>
        <v>1</v>
      </c>
      <c r="I477" s="6">
        <f>EnemyInfoCasual!I477</f>
        <v>0</v>
      </c>
      <c r="J477" s="8" t="str">
        <f>EnemyInfoCasual!J477</f>
        <v>Castle Grimm</v>
      </c>
      <c r="K477" s="5"/>
      <c r="L477" s="11">
        <f>EnemyInfoCasual!L477</f>
        <v>0.79999999999999982</v>
      </c>
    </row>
    <row r="478" spans="1:12">
      <c r="A478" s="3">
        <f>EnemyInfoCasual!A478</f>
        <v>477</v>
      </c>
      <c r="B478" s="4" t="str">
        <f>EnemyInfoCasual!B478</f>
        <v>Sleeping Rose</v>
      </c>
      <c r="C478" s="10">
        <f>EnemyInfoCasual!C478</f>
        <v>1</v>
      </c>
      <c r="D478" s="37">
        <f>EnemyInfoCasual!D478</f>
        <v>5</v>
      </c>
      <c r="E478">
        <f>FLOOR(EnemyInfoCasual!E478*1.25,1)</f>
        <v>17250</v>
      </c>
      <c r="F478">
        <f>FLOOR(EnemyInfoCasual!F478*1.25,1)</f>
        <v>5362</v>
      </c>
      <c r="G478">
        <f>FLOOR(EnemyInfoCasual!G478*1.5,1)</f>
        <v>11550</v>
      </c>
      <c r="H478" s="7">
        <f>EnemyInfoCasual!H478</f>
        <v>1</v>
      </c>
      <c r="I478" s="6">
        <f>EnemyInfoCasual!I478</f>
        <v>0</v>
      </c>
      <c r="J478" s="8" t="str">
        <f>EnemyInfoCasual!J478</f>
        <v>Castle Grimm</v>
      </c>
      <c r="K478" s="5"/>
      <c r="L478" s="11">
        <f>EnemyInfoCasual!L478</f>
        <v>0.79999999999999982</v>
      </c>
    </row>
    <row r="479" spans="1:12">
      <c r="A479" s="3">
        <f>EnemyInfoCasual!A479</f>
        <v>478</v>
      </c>
      <c r="B479" s="4" t="str">
        <f>EnemyInfoCasual!B479</f>
        <v>Moat Gator</v>
      </c>
      <c r="C479" s="10">
        <f>EnemyInfoCasual!C479</f>
        <v>1</v>
      </c>
      <c r="D479" s="37">
        <f>EnemyInfoCasual!D479</f>
        <v>5</v>
      </c>
      <c r="E479">
        <f>FLOOR(EnemyInfoCasual!E479*1.25,1)</f>
        <v>17375</v>
      </c>
      <c r="F479">
        <f>FLOOR(EnemyInfoCasual!F479*1.25,1)</f>
        <v>5412</v>
      </c>
      <c r="G479">
        <f>FLOOR(EnemyInfoCasual!G479*1.5,1)</f>
        <v>11700</v>
      </c>
      <c r="H479" s="7">
        <f>EnemyInfoCasual!H479</f>
        <v>1</v>
      </c>
      <c r="I479" s="6">
        <f>EnemyInfoCasual!I479</f>
        <v>0</v>
      </c>
      <c r="J479" s="8" t="str">
        <f>EnemyInfoCasual!J479</f>
        <v>Castle Grimm</v>
      </c>
      <c r="K479" s="5"/>
      <c r="L479" s="11">
        <f>EnemyInfoCasual!L479</f>
        <v>0.79999999999999982</v>
      </c>
    </row>
    <row r="480" spans="1:12">
      <c r="A480" s="3">
        <f>EnemyInfoCasual!A480</f>
        <v>479</v>
      </c>
      <c r="B480" s="4" t="str">
        <f>EnemyInfoCasual!B480</f>
        <v>Gargoyle</v>
      </c>
      <c r="C480" s="10">
        <f>EnemyInfoCasual!C480</f>
        <v>1</v>
      </c>
      <c r="D480" s="37">
        <f>EnemyInfoCasual!D480</f>
        <v>5</v>
      </c>
      <c r="E480">
        <f>FLOOR(EnemyInfoCasual!E480*1.25,1)</f>
        <v>17500</v>
      </c>
      <c r="F480">
        <f>FLOOR(EnemyInfoCasual!F480*1.25,1)</f>
        <v>5450</v>
      </c>
      <c r="G480">
        <f>FLOOR(EnemyInfoCasual!G480*1.5,1)</f>
        <v>11850</v>
      </c>
      <c r="H480" s="7">
        <f>EnemyInfoCasual!H480</f>
        <v>1</v>
      </c>
      <c r="I480" s="6">
        <f>EnemyInfoCasual!I480</f>
        <v>0</v>
      </c>
      <c r="J480" s="8" t="str">
        <f>EnemyInfoCasual!J480</f>
        <v>Castle Grimm</v>
      </c>
      <c r="K480" s="5"/>
      <c r="L480" s="11">
        <f>EnemyInfoCasual!L480</f>
        <v>0.79999999999999982</v>
      </c>
    </row>
    <row r="481" spans="1:12">
      <c r="A481" s="3">
        <f>EnemyInfoCasual!A481</f>
        <v>480</v>
      </c>
      <c r="B481" s="4" t="str">
        <f>EnemyInfoCasual!B481</f>
        <v>Flying Monkey</v>
      </c>
      <c r="C481" s="10">
        <f>EnemyInfoCasual!C481</f>
        <v>1</v>
      </c>
      <c r="D481" s="37">
        <f>EnemyInfoCasual!D481</f>
        <v>5</v>
      </c>
      <c r="E481">
        <f>FLOOR(EnemyInfoCasual!E481*1.25,1)</f>
        <v>250000</v>
      </c>
      <c r="F481">
        <f>FLOOR(EnemyInfoCasual!F481*1.25,1)</f>
        <v>22000</v>
      </c>
      <c r="G481">
        <f>FLOOR(EnemyInfoCasual!G481*1.5,1)</f>
        <v>48000</v>
      </c>
      <c r="H481" s="7">
        <f>EnemyInfoCasual!H481</f>
        <v>1</v>
      </c>
      <c r="I481" s="6">
        <f>EnemyInfoCasual!I481</f>
        <v>1</v>
      </c>
      <c r="J481" s="8" t="str">
        <f>EnemyInfoCasual!J481</f>
        <v>Castle Grimm</v>
      </c>
      <c r="K481" s="5"/>
      <c r="L481" s="11">
        <f>EnemyInfoCasual!L481</f>
        <v>0.79999999999999982</v>
      </c>
    </row>
    <row r="482" spans="1:12">
      <c r="A482" s="3">
        <f>EnemyInfoCasual!A482</f>
        <v>481</v>
      </c>
      <c r="B482" s="4" t="str">
        <f>EnemyInfoCasual!B482</f>
        <v>Pea Princess</v>
      </c>
      <c r="C482" s="10">
        <f>EnemyInfoCasual!C482</f>
        <v>1</v>
      </c>
      <c r="D482" s="37">
        <f>EnemyInfoCasual!D482</f>
        <v>4</v>
      </c>
      <c r="E482">
        <f>FLOOR(EnemyInfoCasual!E482*1.25,1)</f>
        <v>18375</v>
      </c>
      <c r="F482">
        <f>FLOOR(EnemyInfoCasual!F482*1.25,1)</f>
        <v>5712</v>
      </c>
      <c r="G482">
        <f>FLOOR(EnemyInfoCasual!G482*1.5,1)</f>
        <v>12750</v>
      </c>
      <c r="H482" s="7">
        <f>EnemyInfoCasual!H482</f>
        <v>1</v>
      </c>
      <c r="I482" s="6">
        <f>EnemyInfoCasual!I482</f>
        <v>0</v>
      </c>
      <c r="J482" s="8" t="str">
        <f>EnemyInfoCasual!J482</f>
        <v>Throne Room</v>
      </c>
      <c r="K482" s="5"/>
      <c r="L482" s="11">
        <f>EnemyInfoCasual!L482</f>
        <v>0.62000000000000011</v>
      </c>
    </row>
    <row r="483" spans="1:12">
      <c r="A483" s="3">
        <f>EnemyInfoCasual!A483</f>
        <v>482</v>
      </c>
      <c r="B483" s="4" t="str">
        <f>EnemyInfoCasual!B483</f>
        <v>Peach Princess</v>
      </c>
      <c r="C483" s="10">
        <f>EnemyInfoCasual!C483</f>
        <v>1</v>
      </c>
      <c r="D483" s="37">
        <f>EnemyInfoCasual!D483</f>
        <v>4</v>
      </c>
      <c r="E483">
        <f>FLOOR(EnemyInfoCasual!E483*1.25,1)</f>
        <v>18500</v>
      </c>
      <c r="F483">
        <f>FLOOR(EnemyInfoCasual!F483*1.25,1)</f>
        <v>5750</v>
      </c>
      <c r="G483">
        <f>FLOOR(EnemyInfoCasual!G483*1.5,1)</f>
        <v>12900</v>
      </c>
      <c r="H483" s="7">
        <f>EnemyInfoCasual!H483</f>
        <v>1</v>
      </c>
      <c r="I483" s="6">
        <f>EnemyInfoCasual!I483</f>
        <v>0</v>
      </c>
      <c r="J483" s="8" t="str">
        <f>EnemyInfoCasual!J483</f>
        <v>Throne Room</v>
      </c>
      <c r="K483" s="5"/>
      <c r="L483" s="11">
        <f>EnemyInfoCasual!L483</f>
        <v>0.62000000000000011</v>
      </c>
    </row>
    <row r="484" spans="1:12">
      <c r="A484" s="3">
        <f>EnemyInfoCasual!A484</f>
        <v>483</v>
      </c>
      <c r="B484" s="4" t="str">
        <f>EnemyInfoCasual!B484</f>
        <v>Paperbag Princess</v>
      </c>
      <c r="C484" s="10">
        <f>EnemyInfoCasual!C484</f>
        <v>1</v>
      </c>
      <c r="D484" s="37">
        <f>EnemyInfoCasual!D484</f>
        <v>4</v>
      </c>
      <c r="E484">
        <f>FLOOR(EnemyInfoCasual!E484*1.25,1)</f>
        <v>18625</v>
      </c>
      <c r="F484">
        <f>FLOOR(EnemyInfoCasual!F484*1.25,1)</f>
        <v>5787</v>
      </c>
      <c r="G484">
        <f>FLOOR(EnemyInfoCasual!G484*1.5,1)</f>
        <v>13050</v>
      </c>
      <c r="H484" s="7">
        <f>EnemyInfoCasual!H484</f>
        <v>1</v>
      </c>
      <c r="I484" s="6">
        <f>EnemyInfoCasual!I484</f>
        <v>0</v>
      </c>
      <c r="J484" s="8" t="str">
        <f>EnemyInfoCasual!J484</f>
        <v>Throne Room</v>
      </c>
      <c r="K484" s="5"/>
      <c r="L484" s="11">
        <f>EnemyInfoCasual!L484</f>
        <v>0.62000000000000011</v>
      </c>
    </row>
    <row r="485" spans="1:12">
      <c r="A485" s="3">
        <f>EnemyInfoCasual!A485</f>
        <v>484</v>
      </c>
      <c r="B485" s="4" t="str">
        <f>EnemyInfoCasual!B485</f>
        <v>Fairy Godfather</v>
      </c>
      <c r="C485" s="10">
        <f>EnemyInfoCasual!C485</f>
        <v>1</v>
      </c>
      <c r="D485" s="37">
        <f>EnemyInfoCasual!D485</f>
        <v>4</v>
      </c>
      <c r="E485">
        <f>FLOOR(EnemyInfoCasual!E485*1.25,1)</f>
        <v>406250</v>
      </c>
      <c r="F485">
        <f>FLOOR(EnemyInfoCasual!F485*1.25,1)</f>
        <v>23250</v>
      </c>
      <c r="G485">
        <f>FLOOR(EnemyInfoCasual!G485*1.5,1)</f>
        <v>52800</v>
      </c>
      <c r="H485" s="7">
        <f>EnemyInfoCasual!H485</f>
        <v>1</v>
      </c>
      <c r="I485" s="6">
        <f>EnemyInfoCasual!I485</f>
        <v>1</v>
      </c>
      <c r="J485" s="8" t="str">
        <f>EnemyInfoCasual!J485</f>
        <v>Throne Room</v>
      </c>
      <c r="K485" s="5"/>
      <c r="L485" s="11">
        <f>EnemyInfoCasual!L485</f>
        <v>0.62000000000000011</v>
      </c>
    </row>
    <row r="486" spans="1:12">
      <c r="A486" s="3">
        <f>EnemyInfoCasual!A486</f>
        <v>485</v>
      </c>
      <c r="B486" s="4" t="str">
        <f>EnemyInfoCasual!B486</f>
        <v>Fairy Godmother</v>
      </c>
      <c r="C486" s="10">
        <f>EnemyInfoCasual!C486</f>
        <v>1</v>
      </c>
      <c r="D486" s="37">
        <f>EnemyInfoCasual!D486</f>
        <v>4</v>
      </c>
      <c r="E486">
        <f>FLOOR(EnemyInfoCasual!E486*1.25,1)</f>
        <v>500000</v>
      </c>
      <c r="F486">
        <f>FLOOR(EnemyInfoCasual!F486*1.25,1)</f>
        <v>23500</v>
      </c>
      <c r="G486">
        <f>FLOOR(EnemyInfoCasual!G486*1.5,1)</f>
        <v>53400</v>
      </c>
      <c r="H486" s="7">
        <f>EnemyInfoCasual!H486</f>
        <v>1</v>
      </c>
      <c r="I486" s="6">
        <f>EnemyInfoCasual!I486</f>
        <v>1</v>
      </c>
      <c r="J486" s="8" t="str">
        <f>EnemyInfoCasual!J486</f>
        <v>Throne Room</v>
      </c>
      <c r="K486" s="5"/>
      <c r="L486" s="11">
        <f>EnemyInfoCasual!L486</f>
        <v>0.62000000000000011</v>
      </c>
    </row>
    <row r="487" spans="1:12">
      <c r="A487" s="3">
        <f>EnemyInfoCasual!A487</f>
        <v>486</v>
      </c>
      <c r="B487" s="4" t="str">
        <f>EnemyInfoCasual!B487</f>
        <v>Triangle</v>
      </c>
      <c r="C487" s="10">
        <f>EnemyInfoCasual!C487</f>
        <v>1</v>
      </c>
      <c r="D487" s="37">
        <f>EnemyInfoCasual!D487</f>
        <v>4</v>
      </c>
      <c r="E487">
        <f>FLOOR(EnemyInfoCasual!E487*1.25,1)</f>
        <v>125000</v>
      </c>
      <c r="F487">
        <f>FLOOR(EnemyInfoCasual!F487*1.25,1)</f>
        <v>25000</v>
      </c>
      <c r="G487">
        <f>FLOOR(EnemyInfoCasual!G487*1.5,1)</f>
        <v>30000</v>
      </c>
      <c r="H487" s="7">
        <f>EnemyInfoCasual!H487</f>
        <v>1</v>
      </c>
      <c r="I487" s="6">
        <f>EnemyInfoCasual!I487</f>
        <v>1</v>
      </c>
      <c r="J487" s="8" t="str">
        <f>EnemyInfoCasual!J487</f>
        <v>Triangle Hideout</v>
      </c>
      <c r="K487" s="5"/>
      <c r="L487" s="11">
        <f>EnemyInfoCasual!L487</f>
        <v>0.62000000000000011</v>
      </c>
    </row>
    <row r="488" spans="1:12">
      <c r="A488" s="3">
        <f>EnemyInfoCasual!A488</f>
        <v>487</v>
      </c>
      <c r="B488" s="4" t="str">
        <f>EnemyInfoCasual!B488</f>
        <v>Strange Box</v>
      </c>
      <c r="C488" s="10">
        <f>EnemyInfoCasual!C488</f>
        <v>1</v>
      </c>
      <c r="D488" s="37">
        <f>EnemyInfoCasual!D488</f>
        <v>4</v>
      </c>
      <c r="E488">
        <f>FLOOR(EnemyInfoCasual!E488*1.25,1)</f>
        <v>12500</v>
      </c>
      <c r="F488">
        <f>FLOOR(EnemyInfoCasual!F488*1.25,1)</f>
        <v>12500</v>
      </c>
      <c r="G488">
        <f>FLOOR(EnemyInfoCasual!G488*1.5,1)</f>
        <v>15000</v>
      </c>
      <c r="H488" s="7">
        <f>EnemyInfoCasual!H488</f>
        <v>1</v>
      </c>
      <c r="I488" s="6">
        <f>EnemyInfoCasual!I488</f>
        <v>1</v>
      </c>
      <c r="J488" s="8" t="str">
        <f>EnemyInfoCasual!J488</f>
        <v>Any Basic Area</v>
      </c>
      <c r="K488" s="5"/>
      <c r="L488" s="11">
        <f>EnemyInfoCasual!L488</f>
        <v>0.62000000000000011</v>
      </c>
    </row>
    <row r="489" spans="1:12">
      <c r="A489" s="3">
        <f>EnemyInfoCasual!A489</f>
        <v>488</v>
      </c>
      <c r="B489" s="4" t="str">
        <f>EnemyInfoCasual!B489</f>
        <v>Strange Triangle Dummy</v>
      </c>
      <c r="C489" s="10">
        <f>EnemyInfoCasual!C489</f>
        <v>1</v>
      </c>
      <c r="D489" s="37">
        <f>EnemyInfoCasual!D489</f>
        <v>3</v>
      </c>
      <c r="E489">
        <f>FLOOR(EnemyInfoCasual!E489*1.25,1)</f>
        <v>4375</v>
      </c>
      <c r="F489">
        <f>FLOOR(EnemyInfoCasual!F489*1.25,1)</f>
        <v>2125</v>
      </c>
      <c r="G489">
        <f>FLOOR(EnemyInfoCasual!G489*1.5,1)</f>
        <v>450</v>
      </c>
      <c r="H489" s="7">
        <f>EnemyInfoCasual!H489</f>
        <v>1</v>
      </c>
      <c r="I489" s="6">
        <f>EnemyInfoCasual!I489</f>
        <v>0</v>
      </c>
      <c r="J489" s="8" t="str">
        <f>EnemyInfoCasual!J489</f>
        <v>2011: Triangle Land</v>
      </c>
      <c r="K489" s="5"/>
      <c r="L489" s="11">
        <f>EnemyInfoCasual!L489</f>
        <v>0.43999999999999995</v>
      </c>
    </row>
    <row r="490" spans="1:12">
      <c r="A490" s="3">
        <f>EnemyInfoCasual!A490</f>
        <v>489</v>
      </c>
      <c r="B490" s="4" t="str">
        <f>EnemyInfoCasual!B490</f>
        <v>Strange Triangle Tree</v>
      </c>
      <c r="C490" s="10">
        <f>EnemyInfoCasual!C490</f>
        <v>1</v>
      </c>
      <c r="D490" s="37">
        <f>EnemyInfoCasual!D490</f>
        <v>3</v>
      </c>
      <c r="E490">
        <f>FLOOR(EnemyInfoCasual!E490*1.25,1)</f>
        <v>4500</v>
      </c>
      <c r="F490">
        <f>FLOOR(EnemyInfoCasual!F490*1.25,1)</f>
        <v>2187</v>
      </c>
      <c r="G490">
        <f>FLOOR(EnemyInfoCasual!G490*1.5,1)</f>
        <v>450</v>
      </c>
      <c r="H490" s="7">
        <f>EnemyInfoCasual!H490</f>
        <v>1</v>
      </c>
      <c r="I490" s="6">
        <f>EnemyInfoCasual!I490</f>
        <v>0</v>
      </c>
      <c r="J490" s="8" t="str">
        <f>EnemyInfoCasual!J490</f>
        <v>2011: Triangle Land</v>
      </c>
      <c r="K490" s="5"/>
      <c r="L490" s="11">
        <f>EnemyInfoCasual!L490</f>
        <v>0.43999999999999995</v>
      </c>
    </row>
    <row r="491" spans="1:12">
      <c r="A491" s="3">
        <f>EnemyInfoCasual!A491</f>
        <v>490</v>
      </c>
      <c r="B491" s="4" t="str">
        <f>EnemyInfoCasual!B491</f>
        <v>Strange Mushtriangle</v>
      </c>
      <c r="C491" s="10">
        <f>EnemyInfoCasual!C491</f>
        <v>1</v>
      </c>
      <c r="D491" s="37">
        <f>EnemyInfoCasual!D491</f>
        <v>3</v>
      </c>
      <c r="E491">
        <f>FLOOR(EnemyInfoCasual!E491*1.25,1)</f>
        <v>4625</v>
      </c>
      <c r="F491">
        <f>FLOOR(EnemyInfoCasual!F491*1.25,1)</f>
        <v>2250</v>
      </c>
      <c r="G491">
        <f>FLOOR(EnemyInfoCasual!G491*1.5,1)</f>
        <v>450</v>
      </c>
      <c r="H491" s="7">
        <f>EnemyInfoCasual!H491</f>
        <v>1</v>
      </c>
      <c r="I491" s="6">
        <f>EnemyInfoCasual!I491</f>
        <v>0</v>
      </c>
      <c r="J491" s="8" t="str">
        <f>EnemyInfoCasual!J491</f>
        <v>2011: Triangle Land</v>
      </c>
      <c r="K491" s="5"/>
      <c r="L491" s="11">
        <f>EnemyInfoCasual!L491</f>
        <v>0.43999999999999995</v>
      </c>
    </row>
    <row r="492" spans="1:12">
      <c r="A492" s="3">
        <f>EnemyInfoCasual!A492</f>
        <v>491</v>
      </c>
      <c r="B492" s="4" t="str">
        <f>EnemyInfoCasual!B492</f>
        <v>Strange Triangoop</v>
      </c>
      <c r="C492" s="10">
        <f>EnemyInfoCasual!C492</f>
        <v>1</v>
      </c>
      <c r="D492" s="37">
        <f>EnemyInfoCasual!D492</f>
        <v>3</v>
      </c>
      <c r="E492">
        <f>FLOOR(EnemyInfoCasual!E492*1.25,1)</f>
        <v>4750</v>
      </c>
      <c r="F492">
        <f>FLOOR(EnemyInfoCasual!F492*1.25,1)</f>
        <v>2312</v>
      </c>
      <c r="G492">
        <f>FLOOR(EnemyInfoCasual!G492*1.5,1)</f>
        <v>450</v>
      </c>
      <c r="H492" s="7">
        <f>EnemyInfoCasual!H492</f>
        <v>1</v>
      </c>
      <c r="I492" s="6">
        <f>EnemyInfoCasual!I492</f>
        <v>0</v>
      </c>
      <c r="J492" s="8" t="str">
        <f>EnemyInfoCasual!J492</f>
        <v>2011: Triangle Land</v>
      </c>
      <c r="K492" s="5"/>
      <c r="L492" s="11">
        <f>EnemyInfoCasual!L492</f>
        <v>0.43999999999999995</v>
      </c>
    </row>
    <row r="493" spans="1:12">
      <c r="A493" s="3">
        <f>EnemyInfoCasual!A493</f>
        <v>492</v>
      </c>
      <c r="B493" s="4" t="str">
        <f>EnemyInfoCasual!B493</f>
        <v>Strange Tridle</v>
      </c>
      <c r="C493" s="10">
        <f>EnemyInfoCasual!C493</f>
        <v>1</v>
      </c>
      <c r="D493" s="37">
        <f>EnemyInfoCasual!D493</f>
        <v>3</v>
      </c>
      <c r="E493">
        <f>FLOOR(EnemyInfoCasual!E493*1.25,1)</f>
        <v>4875</v>
      </c>
      <c r="F493">
        <f>FLOOR(EnemyInfoCasual!F493*1.25,1)</f>
        <v>2375</v>
      </c>
      <c r="G493">
        <f>FLOOR(EnemyInfoCasual!G493*1.5,1)</f>
        <v>450</v>
      </c>
      <c r="H493" s="7">
        <f>EnemyInfoCasual!H493</f>
        <v>1</v>
      </c>
      <c r="I493" s="6">
        <f>EnemyInfoCasual!I493</f>
        <v>0</v>
      </c>
      <c r="J493" s="8" t="str">
        <f>EnemyInfoCasual!J493</f>
        <v>2011: Triangle Land</v>
      </c>
      <c r="K493" s="5"/>
      <c r="L493" s="11">
        <f>EnemyInfoCasual!L493</f>
        <v>0.43999999999999995</v>
      </c>
    </row>
    <row r="494" spans="1:12">
      <c r="A494" s="3">
        <f>EnemyInfoCasual!A494</f>
        <v>493</v>
      </c>
      <c r="B494" s="4" t="str">
        <f>EnemyInfoCasual!B494</f>
        <v>Strange Triangle Bot</v>
      </c>
      <c r="C494" s="10">
        <f>EnemyInfoCasual!C494</f>
        <v>1</v>
      </c>
      <c r="D494" s="37">
        <f>EnemyInfoCasual!D494</f>
        <v>3</v>
      </c>
      <c r="E494">
        <f>FLOOR(EnemyInfoCasual!E494*1.25,1)</f>
        <v>5000</v>
      </c>
      <c r="F494">
        <f>FLOOR(EnemyInfoCasual!F494*1.25,1)</f>
        <v>2437</v>
      </c>
      <c r="G494">
        <f>FLOOR(EnemyInfoCasual!G494*1.5,1)</f>
        <v>450</v>
      </c>
      <c r="H494" s="7">
        <f>EnemyInfoCasual!H494</f>
        <v>1</v>
      </c>
      <c r="I494" s="6">
        <f>EnemyInfoCasual!I494</f>
        <v>0</v>
      </c>
      <c r="J494" s="8" t="str">
        <f>EnemyInfoCasual!J494</f>
        <v>2011: Triangle Land</v>
      </c>
      <c r="K494" s="5"/>
      <c r="L494" s="11">
        <f>EnemyInfoCasual!L494</f>
        <v>0.43999999999999995</v>
      </c>
    </row>
    <row r="495" spans="1:12">
      <c r="A495" s="3">
        <f>EnemyInfoCasual!A495</f>
        <v>494</v>
      </c>
      <c r="B495" s="4" t="str">
        <f>EnemyInfoCasual!B495</f>
        <v>Strange Moving Spikes</v>
      </c>
      <c r="C495" s="10">
        <f>EnemyInfoCasual!C495</f>
        <v>1</v>
      </c>
      <c r="D495" s="37">
        <f>EnemyInfoCasual!D495</f>
        <v>3</v>
      </c>
      <c r="E495">
        <f>FLOOR(EnemyInfoCasual!E495*1.25,1)</f>
        <v>5125</v>
      </c>
      <c r="F495">
        <f>FLOOR(EnemyInfoCasual!F495*1.25,1)</f>
        <v>2500</v>
      </c>
      <c r="G495">
        <f>FLOOR(EnemyInfoCasual!G495*1.5,1)</f>
        <v>450</v>
      </c>
      <c r="H495" s="7">
        <f>EnemyInfoCasual!H495</f>
        <v>1</v>
      </c>
      <c r="I495" s="6">
        <f>EnemyInfoCasual!I495</f>
        <v>0</v>
      </c>
      <c r="J495" s="8" t="str">
        <f>EnemyInfoCasual!J495</f>
        <v>2011: Triangle Land</v>
      </c>
      <c r="K495" s="5"/>
      <c r="L495" s="11">
        <f>EnemyInfoCasual!L495</f>
        <v>0.43999999999999995</v>
      </c>
    </row>
    <row r="496" spans="1:12">
      <c r="A496" s="3">
        <f>EnemyInfoCasual!A496</f>
        <v>495</v>
      </c>
      <c r="B496" s="4" t="str">
        <f>EnemyInfoCasual!B496</f>
        <v>Strange Fast Spikes</v>
      </c>
      <c r="C496" s="10">
        <f>EnemyInfoCasual!C496</f>
        <v>1</v>
      </c>
      <c r="D496" s="37">
        <f>EnemyInfoCasual!D496</f>
        <v>3</v>
      </c>
      <c r="E496">
        <f>FLOOR(EnemyInfoCasual!E496*1.25,1)</f>
        <v>5250</v>
      </c>
      <c r="F496">
        <f>FLOOR(EnemyInfoCasual!F496*1.25,1)</f>
        <v>2562</v>
      </c>
      <c r="G496">
        <f>FLOOR(EnemyInfoCasual!G496*1.5,1)</f>
        <v>450</v>
      </c>
      <c r="H496" s="7">
        <f>EnemyInfoCasual!H496</f>
        <v>1</v>
      </c>
      <c r="I496" s="6">
        <f>EnemyInfoCasual!I496</f>
        <v>0</v>
      </c>
      <c r="J496" s="8" t="str">
        <f>EnemyInfoCasual!J496</f>
        <v>2011: Triangle Land</v>
      </c>
      <c r="K496" s="5"/>
      <c r="L496" s="11">
        <f>EnemyInfoCasual!L496</f>
        <v>0.43999999999999995</v>
      </c>
    </row>
    <row r="497" spans="1:12">
      <c r="A497" s="3">
        <f>EnemyInfoCasual!A497</f>
        <v>496</v>
      </c>
      <c r="B497" s="4" t="str">
        <f>EnemyInfoCasual!B497</f>
        <v>Strange Dark Spikes</v>
      </c>
      <c r="C497" s="10">
        <f>EnemyInfoCasual!C497</f>
        <v>1</v>
      </c>
      <c r="D497" s="37">
        <f>EnemyInfoCasual!D497</f>
        <v>3</v>
      </c>
      <c r="E497">
        <f>FLOOR(EnemyInfoCasual!E497*1.25,1)</f>
        <v>5375</v>
      </c>
      <c r="F497">
        <f>FLOOR(EnemyInfoCasual!F497*1.25,1)</f>
        <v>2625</v>
      </c>
      <c r="G497">
        <f>FLOOR(EnemyInfoCasual!G497*1.5,1)</f>
        <v>450</v>
      </c>
      <c r="H497" s="7">
        <f>EnemyInfoCasual!H497</f>
        <v>1</v>
      </c>
      <c r="I497" s="6">
        <f>EnemyInfoCasual!I497</f>
        <v>0</v>
      </c>
      <c r="J497" s="8" t="str">
        <f>EnemyInfoCasual!J497</f>
        <v>2011: Triangle Land</v>
      </c>
      <c r="K497" s="5"/>
      <c r="L497" s="11">
        <f>EnemyInfoCasual!L497</f>
        <v>0.43999999999999995</v>
      </c>
    </row>
    <row r="498" spans="1:12">
      <c r="A498" s="3">
        <f>EnemyInfoCasual!A498</f>
        <v>497</v>
      </c>
      <c r="B498" s="4" t="str">
        <f>EnemyInfoCasual!B498</f>
        <v>Strange Blue Triangle</v>
      </c>
      <c r="C498" s="10">
        <f>EnemyInfoCasual!C498</f>
        <v>1</v>
      </c>
      <c r="D498" s="37">
        <f>EnemyInfoCasual!D498</f>
        <v>3</v>
      </c>
      <c r="E498">
        <f>FLOOR(EnemyInfoCasual!E498*1.25,1)</f>
        <v>5500</v>
      </c>
      <c r="F498">
        <f>FLOOR(EnemyInfoCasual!F498*1.25,1)</f>
        <v>2687</v>
      </c>
      <c r="G498">
        <f>FLOOR(EnemyInfoCasual!G498*1.5,1)</f>
        <v>450</v>
      </c>
      <c r="H498" s="7">
        <f>EnemyInfoCasual!H498</f>
        <v>1</v>
      </c>
      <c r="I498" s="6">
        <f>EnemyInfoCasual!I498</f>
        <v>0</v>
      </c>
      <c r="J498" s="8" t="str">
        <f>EnemyInfoCasual!J498</f>
        <v>2011: Triangle Land</v>
      </c>
      <c r="K498" s="5"/>
      <c r="L498" s="11">
        <f>EnemyInfoCasual!L498</f>
        <v>0.43999999999999995</v>
      </c>
    </row>
    <row r="499" spans="1:12">
      <c r="A499" s="3">
        <f>EnemyInfoCasual!A499</f>
        <v>498</v>
      </c>
      <c r="B499" s="4" t="str">
        <f>EnemyInfoCasual!B499</f>
        <v>Strange Green Triangle</v>
      </c>
      <c r="C499" s="10">
        <f>EnemyInfoCasual!C499</f>
        <v>1</v>
      </c>
      <c r="D499" s="37">
        <f>EnemyInfoCasual!D499</f>
        <v>3</v>
      </c>
      <c r="E499">
        <f>FLOOR(EnemyInfoCasual!E499*1.25,1)</f>
        <v>5625</v>
      </c>
      <c r="F499">
        <f>FLOOR(EnemyInfoCasual!F499*1.25,1)</f>
        <v>2750</v>
      </c>
      <c r="G499">
        <f>FLOOR(EnemyInfoCasual!G499*1.5,1)</f>
        <v>450</v>
      </c>
      <c r="H499" s="7">
        <f>EnemyInfoCasual!H499</f>
        <v>1</v>
      </c>
      <c r="I499" s="6">
        <f>EnemyInfoCasual!I499</f>
        <v>0</v>
      </c>
      <c r="J499" s="8" t="str">
        <f>EnemyInfoCasual!J499</f>
        <v>2011: Triangle Land</v>
      </c>
      <c r="K499" s="5"/>
      <c r="L499" s="11">
        <f>EnemyInfoCasual!L499</f>
        <v>0.43999999999999995</v>
      </c>
    </row>
    <row r="500" spans="1:12">
      <c r="A500" s="3">
        <f>EnemyInfoCasual!A500</f>
        <v>499</v>
      </c>
      <c r="B500" s="4" t="str">
        <f>EnemyInfoCasual!B500</f>
        <v>Strange Red Triangle</v>
      </c>
      <c r="C500" s="10">
        <f>EnemyInfoCasual!C500</f>
        <v>1</v>
      </c>
      <c r="D500" s="37">
        <f>EnemyInfoCasual!D500</f>
        <v>3</v>
      </c>
      <c r="E500">
        <f>FLOOR(EnemyInfoCasual!E500*1.25,1)</f>
        <v>5750</v>
      </c>
      <c r="F500">
        <f>FLOOR(EnemyInfoCasual!F500*1.25,1)</f>
        <v>2812</v>
      </c>
      <c r="G500">
        <f>FLOOR(EnemyInfoCasual!G500*1.5,1)</f>
        <v>450</v>
      </c>
      <c r="H500" s="7">
        <f>EnemyInfoCasual!H500</f>
        <v>1</v>
      </c>
      <c r="I500" s="6">
        <f>EnemyInfoCasual!I500</f>
        <v>0</v>
      </c>
      <c r="J500" s="8" t="str">
        <f>EnemyInfoCasual!J500</f>
        <v>2011: Triangle Land</v>
      </c>
      <c r="K500" s="5"/>
      <c r="L500" s="11">
        <f>EnemyInfoCasual!L500</f>
        <v>0.43999999999999995</v>
      </c>
    </row>
    <row r="501" spans="1:12">
      <c r="A501" s="3">
        <f>EnemyInfoCasual!A501</f>
        <v>500</v>
      </c>
      <c r="B501" s="4" t="str">
        <f>EnemyInfoCasual!B501</f>
        <v>Strange Black Triangle</v>
      </c>
      <c r="C501" s="10">
        <f>EnemyInfoCasual!C501</f>
        <v>1</v>
      </c>
      <c r="D501" s="37">
        <f>EnemyInfoCasual!D501</f>
        <v>3</v>
      </c>
      <c r="E501">
        <f>FLOOR(EnemyInfoCasual!E501*1.25,1)</f>
        <v>5875</v>
      </c>
      <c r="F501">
        <f>FLOOR(EnemyInfoCasual!F501*1.25,1)</f>
        <v>2875</v>
      </c>
      <c r="G501">
        <f>FLOOR(EnemyInfoCasual!G501*1.5,1)</f>
        <v>450</v>
      </c>
      <c r="H501" s="7">
        <f>EnemyInfoCasual!H501</f>
        <v>1</v>
      </c>
      <c r="I501" s="6">
        <f>EnemyInfoCasual!I501</f>
        <v>0</v>
      </c>
      <c r="J501" s="8" t="str">
        <f>EnemyInfoCasual!J501</f>
        <v>2011: Triangle Land</v>
      </c>
      <c r="K501" s="5"/>
      <c r="L501" s="11">
        <f>EnemyInfoCasual!L501</f>
        <v>0.43999999999999995</v>
      </c>
    </row>
    <row r="502" spans="1:12">
      <c r="J502" s="9"/>
    </row>
  </sheetData>
  <conditionalFormatting sqref="C2:C501">
    <cfRule type="cellIs" dxfId="11" priority="24" operator="equal">
      <formula>1</formula>
    </cfRule>
    <cfRule type="cellIs" dxfId="10" priority="25" operator="equal">
      <formula>0</formula>
    </cfRule>
  </conditionalFormatting>
  <conditionalFormatting sqref="D2:D501">
    <cfRule type="cellIs" dxfId="9" priority="1" stopIfTrue="1" operator="equal">
      <formula>"?"</formula>
    </cfRule>
    <cfRule type="cellIs" dxfId="8" priority="3" operator="equal">
      <formula>6</formula>
    </cfRule>
    <cfRule type="cellIs" dxfId="7" priority="4" operator="equal">
      <formula>5</formula>
    </cfRule>
    <cfRule type="cellIs" dxfId="6" priority="5" operator="equal">
      <formula>4</formula>
    </cfRule>
    <cfRule type="cellIs" dxfId="5" priority="6" operator="equal">
      <formula>3</formula>
    </cfRule>
    <cfRule type="cellIs" dxfId="4" priority="7" operator="equal">
      <formula>2</formula>
    </cfRule>
    <cfRule type="cellIs" dxfId="3" priority="8" operator="equal">
      <formula>1</formula>
    </cfRule>
  </conditionalFormatting>
  <conditionalFormatting sqref="D2:D501">
    <cfRule type="cellIs" dxfId="2" priority="2" operator="greaterThan">
      <formula>7</formula>
    </cfRule>
  </conditionalFormatting>
  <dataValidations count="2">
    <dataValidation allowBlank="1" showInputMessage="1" showErrorMessage="1" prompt="Please do not modify these values.  Change the ones on the 'BestiaryLevels' page instead." sqref="D2:D501"/>
    <dataValidation allowBlank="1" showInputMessage="1" showErrorMessage="1" prompt="Please do not modify these values.  Change the ones on the 'EnemyInfoCasual' page instead." sqref="C2:C501"/>
  </dataValidation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8"/>
  <sheetViews>
    <sheetView workbookViewId="0">
      <pane xSplit="1" topLeftCell="B1" activePane="topRight" state="frozen"/>
      <selection activeCell="A2" sqref="A2"/>
      <selection pane="topRight" activeCell="X31" sqref="X31"/>
    </sheetView>
  </sheetViews>
  <sheetFormatPr baseColWidth="10" defaultRowHeight="15" x14ac:dyDescent="0"/>
  <cols>
    <col min="1" max="1" width="20.6640625" bestFit="1" customWidth="1"/>
    <col min="2" max="2" width="12.1640625" bestFit="1" customWidth="1"/>
    <col min="3" max="3" width="11.33203125" bestFit="1" customWidth="1"/>
    <col min="4" max="4" width="10.33203125" bestFit="1" customWidth="1"/>
    <col min="5" max="5" width="8.1640625" bestFit="1" customWidth="1"/>
    <col min="6" max="6" width="8.5" bestFit="1" customWidth="1"/>
    <col min="7" max="7" width="9.1640625" bestFit="1" customWidth="1"/>
    <col min="8" max="8" width="9.33203125" bestFit="1" customWidth="1"/>
    <col min="9" max="9" width="13.83203125" bestFit="1" customWidth="1"/>
    <col min="10" max="10" width="11.5" bestFit="1" customWidth="1"/>
    <col min="11" max="11" width="16.6640625" bestFit="1" customWidth="1"/>
    <col min="12" max="12" width="11.1640625" bestFit="1" customWidth="1"/>
    <col min="13" max="13" width="13" bestFit="1" customWidth="1"/>
    <col min="14" max="14" width="6.1640625" bestFit="1" customWidth="1"/>
    <col min="15" max="15" width="8.5" bestFit="1" customWidth="1"/>
    <col min="16" max="16" width="5" bestFit="1" customWidth="1"/>
    <col min="17" max="17" width="6.1640625" bestFit="1" customWidth="1"/>
    <col min="18" max="18" width="9.1640625" bestFit="1" customWidth="1"/>
    <col min="19" max="19" width="13" bestFit="1" customWidth="1"/>
    <col min="20" max="20" width="6.1640625" bestFit="1" customWidth="1"/>
    <col min="21" max="21" width="8.5" bestFit="1" customWidth="1"/>
    <col min="22" max="22" width="5" bestFit="1" customWidth="1"/>
    <col min="23" max="23" width="6.1640625" bestFit="1" customWidth="1"/>
    <col min="24" max="24" width="8.1640625" bestFit="1" customWidth="1"/>
    <col min="25" max="25" width="13" bestFit="1" customWidth="1"/>
    <col min="26" max="26" width="25.33203125" bestFit="1" customWidth="1"/>
  </cols>
  <sheetData>
    <row r="1" spans="1:26">
      <c r="B1" t="s">
        <v>580</v>
      </c>
      <c r="C1" t="s">
        <v>581</v>
      </c>
    </row>
    <row r="2" spans="1:26">
      <c r="A2" t="s">
        <v>571</v>
      </c>
      <c r="B2">
        <v>2.7</v>
      </c>
      <c r="C2">
        <f>B2/PlayerInfo!B2</f>
        <v>2.7</v>
      </c>
      <c r="E2" s="11"/>
    </row>
    <row r="3" spans="1:26">
      <c r="A3" t="s">
        <v>639</v>
      </c>
      <c r="B3">
        <f>B2/1.6</f>
        <v>1.6875</v>
      </c>
      <c r="C3">
        <f>B2/(PlayerInfo!B2+PlayerInfo!B9)</f>
        <v>1.6875</v>
      </c>
      <c r="E3" s="11"/>
    </row>
    <row r="4" spans="1:26">
      <c r="A4" t="s">
        <v>562</v>
      </c>
      <c r="B4" s="13">
        <v>0.01</v>
      </c>
      <c r="C4" s="13">
        <f>MIN(B4*PlayerInfo!B3,1)</f>
        <v>0.02</v>
      </c>
    </row>
    <row r="5" spans="1:26">
      <c r="A5" t="s">
        <v>563</v>
      </c>
      <c r="B5" s="13">
        <v>0</v>
      </c>
      <c r="C5" s="13">
        <f>MIN(B5*PlayerInfo!B4,1)</f>
        <v>0</v>
      </c>
    </row>
    <row r="6" spans="1:26">
      <c r="A6" t="s">
        <v>572</v>
      </c>
      <c r="B6" s="13">
        <v>1E-3</v>
      </c>
      <c r="C6" s="13">
        <f>MIN(B6*PlayerInfo!B4,1)</f>
        <v>2E-3</v>
      </c>
    </row>
    <row r="7" spans="1:26">
      <c r="A7" t="s">
        <v>579</v>
      </c>
      <c r="B7" s="15">
        <f>(1*(1-B4)*(1-B5))</f>
        <v>0.99</v>
      </c>
      <c r="C7" s="15">
        <f>(1*(1-C4)*(1-C5))</f>
        <v>0.98</v>
      </c>
    </row>
    <row r="8" spans="1:26">
      <c r="A8" t="s">
        <v>582</v>
      </c>
      <c r="B8" s="15">
        <f>(1*(1-B4)*(1-B6))</f>
        <v>0.98900999999999994</v>
      </c>
      <c r="C8" s="15">
        <f>(1*(1-C4)*(1-C6))</f>
        <v>0.97804000000000002</v>
      </c>
    </row>
    <row r="9" spans="1:26">
      <c r="A9" t="s">
        <v>597</v>
      </c>
      <c r="B9">
        <f>PlayerInfo!$B$8/B2</f>
        <v>1333.3333333333333</v>
      </c>
      <c r="C9">
        <f>PlayerInfo!$B$8/C2</f>
        <v>1333.3333333333333</v>
      </c>
    </row>
    <row r="10" spans="1:26">
      <c r="A10" t="s">
        <v>638</v>
      </c>
      <c r="B10">
        <f>PlayerInfo!$B$8/B3</f>
        <v>2133.3333333333335</v>
      </c>
      <c r="C10">
        <f>PlayerInfo!$B$8/C3</f>
        <v>2133.3333333333335</v>
      </c>
    </row>
    <row r="12" spans="1:26">
      <c r="B12" s="72" t="s">
        <v>10</v>
      </c>
      <c r="C12" s="73"/>
      <c r="D12" s="73"/>
      <c r="E12" s="73"/>
      <c r="F12" s="73"/>
      <c r="G12" s="73"/>
      <c r="H12" s="73"/>
      <c r="I12" s="73"/>
      <c r="J12" s="73"/>
      <c r="K12" s="73"/>
      <c r="L12" s="73"/>
      <c r="M12" s="74"/>
      <c r="N12" s="75" t="s">
        <v>671</v>
      </c>
      <c r="O12" s="76"/>
      <c r="P12" s="76"/>
      <c r="Q12" s="76"/>
      <c r="R12" s="76"/>
      <c r="S12" s="77"/>
      <c r="T12" s="75" t="s">
        <v>672</v>
      </c>
      <c r="U12" s="76"/>
      <c r="V12" s="76"/>
      <c r="W12" s="76"/>
      <c r="X12" s="76"/>
      <c r="Y12" s="77"/>
    </row>
    <row r="13" spans="1:26">
      <c r="A13" t="s">
        <v>568</v>
      </c>
      <c r="B13" s="44" t="s">
        <v>580</v>
      </c>
      <c r="C13" s="20" t="s">
        <v>581</v>
      </c>
      <c r="D13" s="20" t="s">
        <v>691</v>
      </c>
      <c r="E13" s="20" t="s">
        <v>692</v>
      </c>
      <c r="F13" s="20" t="s">
        <v>570</v>
      </c>
      <c r="G13" s="20" t="s">
        <v>562</v>
      </c>
      <c r="H13" s="20" t="s">
        <v>563</v>
      </c>
      <c r="I13" s="20" t="s">
        <v>572</v>
      </c>
      <c r="J13" s="20" t="s">
        <v>579</v>
      </c>
      <c r="K13" s="20" t="s">
        <v>582</v>
      </c>
      <c r="L13" s="20" t="s">
        <v>693</v>
      </c>
      <c r="M13" s="42" t="s">
        <v>694</v>
      </c>
      <c r="N13" s="44" t="s">
        <v>580</v>
      </c>
      <c r="O13" s="20" t="s">
        <v>581</v>
      </c>
      <c r="P13" s="20" t="s">
        <v>691</v>
      </c>
      <c r="Q13" s="20" t="s">
        <v>692</v>
      </c>
      <c r="R13" s="20" t="s">
        <v>693</v>
      </c>
      <c r="S13" s="42" t="s">
        <v>694</v>
      </c>
      <c r="T13" s="44" t="s">
        <v>580</v>
      </c>
      <c r="U13" s="20" t="s">
        <v>581</v>
      </c>
      <c r="V13" s="20" t="s">
        <v>691</v>
      </c>
      <c r="W13" s="20" t="s">
        <v>692</v>
      </c>
      <c r="X13" s="20" t="s">
        <v>693</v>
      </c>
      <c r="Y13" s="42" t="s">
        <v>694</v>
      </c>
      <c r="Z13" t="s">
        <v>585</v>
      </c>
    </row>
    <row r="14" spans="1:26">
      <c r="A14" s="12" t="s">
        <v>13</v>
      </c>
      <c r="B14" s="44">
        <f>EnemyInfoCasual!E3</f>
        <v>370</v>
      </c>
      <c r="C14" s="20">
        <f>(B14+(IF(EnemyInfoCasual!I3=1,PlayerInfo!$B$5,0)))*(PlayerInfo!$B$1)*(EnemyInfoCasual!L3+1)</f>
        <v>599.40000000000009</v>
      </c>
      <c r="D14" s="20">
        <f>(B14+(IF(EnemyInfoCasual!I3=1,PlayerInfo!$B$5,0))+PlayerInfo!$B$6)*(PlayerInfo!$B$1)*(EnemyInfoCasual!L3+1)*EnemyInfoCasual!H3</f>
        <v>599.40000000000009</v>
      </c>
      <c r="E14" s="20">
        <f>(B14+(IF(EnemyInfoCasual!I3=1,PlayerInfo!$B$5,0))+PlayerInfo!$B$6+PlayerInfo!$B$7)*(PlayerInfo!$B$1)*(EnemyInfoCasual!L3+1)*1.2*EnemyInfoCasual!H3</f>
        <v>719.28000000000009</v>
      </c>
      <c r="F14" s="21">
        <f>(1-F$23)/9</f>
        <v>0.111</v>
      </c>
      <c r="G14" s="21">
        <f>MIN((($B$4+(IF(EnemyInfoCasual!$C3=1,0.05,0))-($B$4*(IF(EnemyInfoCasual!$C3=1,0.05,0))))*PlayerInfo!$B$3)*EnemyInfoCasual!H3,1)</f>
        <v>0.11900000000000001</v>
      </c>
      <c r="H14" s="21">
        <f>MIN((($B$5+(IF(EnemyInfoCasual!$C3=1,0.005,0))-($B$5*(IF(EnemyInfoCasual!$C3=1,0.005,0)))))*PlayerInfo!$B$4*EnemyInfoCasual!H3,1)</f>
        <v>0.01</v>
      </c>
      <c r="I14" s="21">
        <f>MIN((($B$6+(IF(EnemyInfoCasual!$C3=1,0.005,0))-($B$6*(IF(EnemyInfoCasual!$C3=1,0.005,0)))))*PlayerInfo!$B$4*EnemyInfoCasual!H3,1)</f>
        <v>1.1990000000000001E-2</v>
      </c>
      <c r="J14" s="21">
        <f>(1*(1-G14)*(1-H14))</f>
        <v>0.87219000000000002</v>
      </c>
      <c r="K14" s="22">
        <f>(1*(1-G14)*(1-I14))</f>
        <v>0.87043681000000006</v>
      </c>
      <c r="L14" s="23">
        <f>(J14*C14)+(G14*D14)+(H14*E14)</f>
        <v>601.31208600000014</v>
      </c>
      <c r="M14" s="43">
        <f>((K14*C14)+(G14*D14)+(I14*E14))*1.3</f>
        <v>782.20036844820027</v>
      </c>
      <c r="N14" s="45">
        <f>EnemyInfoCasual!F3</f>
        <v>140</v>
      </c>
      <c r="O14" s="23">
        <f>N14*PlayerInfo!$B$10</f>
        <v>140</v>
      </c>
      <c r="P14" s="23">
        <f>N14*PlayerInfo!$B$10*1.2*EnemyInfoCasual!H3</f>
        <v>168</v>
      </c>
      <c r="Q14" s="23">
        <f>N14*PlayerInfo!$B$10*1.2*1.5*EnemyInfoCasual!H3</f>
        <v>252</v>
      </c>
      <c r="R14" s="23">
        <f>(J14*O14)+(G14*P14)+(H14*Q14)</f>
        <v>144.61860000000001</v>
      </c>
      <c r="S14" s="43">
        <f>((K14*O14)+(G14*P14)+(I14*Q14))*1.6</f>
        <v>231.79941344</v>
      </c>
      <c r="T14" s="45">
        <f>EnemyInfoCasual!G3</f>
        <v>100</v>
      </c>
      <c r="U14" s="23">
        <f>T14*PlayerInfo!$B$11</f>
        <v>100</v>
      </c>
      <c r="V14" s="23">
        <f>T14*PlayerInfo!$B$11*1.2*EnemyInfoCasual!H3</f>
        <v>120</v>
      </c>
      <c r="W14" s="23">
        <f>T14*PlayerInfo!$B$11*1.2*1.5*EnemyInfoCasual!H3</f>
        <v>180</v>
      </c>
      <c r="X14" s="23">
        <f>(J14*U14)+(G14*V14)+(H14*W14)</f>
        <v>103.29900000000001</v>
      </c>
      <c r="Y14" s="43">
        <f>((K14*U14)+(G14*V14)+(I14*W14))*1.6</f>
        <v>165.57100960000002</v>
      </c>
    </row>
    <row r="15" spans="1:26">
      <c r="A15" s="12" t="s">
        <v>14</v>
      </c>
      <c r="B15" s="44">
        <f>EnemyInfoCasual!E4</f>
        <v>390</v>
      </c>
      <c r="C15" s="20">
        <f>(B15+(IF(EnemyInfoCasual!I4=1,PlayerInfo!$B$5,0)))*(PlayerInfo!$B$1)*(EnemyInfoCasual!L4+1)</f>
        <v>631.80000000000007</v>
      </c>
      <c r="D15" s="20">
        <f>(B15+(IF(EnemyInfoCasual!I4=1,PlayerInfo!$B$5,0))+PlayerInfo!$B$6)*(PlayerInfo!$B$1)*(EnemyInfoCasual!L4+1)*EnemyInfoCasual!H4</f>
        <v>631.80000000000007</v>
      </c>
      <c r="E15" s="20">
        <f>(B15+(IF(EnemyInfoCasual!I4=1,PlayerInfo!$B$5,0))+PlayerInfo!$B$6+PlayerInfo!$B$7)*(PlayerInfo!$B$1)*(EnemyInfoCasual!L4+1)*1.2*EnemyInfoCasual!H4</f>
        <v>758.16000000000008</v>
      </c>
      <c r="F15" s="21">
        <f t="shared" ref="F15:F22" si="0">(1-F$23)/9</f>
        <v>0.111</v>
      </c>
      <c r="G15" s="21">
        <f>MIN((($B$4+(IF(EnemyInfoCasual!$C4=1,0.05,0))-($B$4*(IF(EnemyInfoCasual!$C4=1,0.05,0))))*PlayerInfo!$B$3)*EnemyInfoCasual!H4,1)</f>
        <v>0.11900000000000001</v>
      </c>
      <c r="H15" s="21">
        <f>MIN((($B$5+(IF(EnemyInfoCasual!$C4=1,0.005,0))-($B$5*(IF(EnemyInfoCasual!$C4=1,0.005,0)))))*PlayerInfo!$B$4*EnemyInfoCasual!H4,1)</f>
        <v>0.01</v>
      </c>
      <c r="I15" s="21">
        <f>MIN((($B$6+(IF(EnemyInfoCasual!$C4=1,0.005,0))-($B$6*(IF(EnemyInfoCasual!$C4=1,0.005,0)))))*PlayerInfo!$B$4*EnemyInfoCasual!H4,1)</f>
        <v>1.1990000000000001E-2</v>
      </c>
      <c r="J15" s="21">
        <f t="shared" ref="J15:J23" si="1">(1*(1-G15)*(1-H15))</f>
        <v>0.87219000000000002</v>
      </c>
      <c r="K15" s="22">
        <f t="shared" ref="K15:K23" si="2">(1*(1-G15)*(1-I15))</f>
        <v>0.87043681000000006</v>
      </c>
      <c r="L15" s="23">
        <f t="shared" ref="L15:L23" si="3">(J15*C15)+(G15*D15)+(H15*E15)</f>
        <v>633.81544200000008</v>
      </c>
      <c r="M15" s="43">
        <f t="shared" ref="M15:M23" si="4">((K15*C15)+(G15*D15)+(I15*E15))*1.3</f>
        <v>824.48146944540008</v>
      </c>
      <c r="N15" s="45">
        <f>EnemyInfoCasual!F4</f>
        <v>150</v>
      </c>
      <c r="O15" s="23">
        <f>N15*PlayerInfo!$B$10</f>
        <v>150</v>
      </c>
      <c r="P15" s="23">
        <f>N15*PlayerInfo!$B$10*1.2*EnemyInfoCasual!H4</f>
        <v>180</v>
      </c>
      <c r="Q15" s="23">
        <f>N15*PlayerInfo!$B$10*1.2*1.5*EnemyInfoCasual!H4</f>
        <v>270</v>
      </c>
      <c r="R15" s="23">
        <f t="shared" ref="R15:R22" si="5">(J15*O15)+(G15*P15)+(H15*Q15)</f>
        <v>154.94849999999997</v>
      </c>
      <c r="S15" s="43">
        <f t="shared" ref="S15:S22" si="6">((K15*O15)+(G15*P15)+(I15*Q15))*1.6</f>
        <v>248.35651440000004</v>
      </c>
      <c r="T15" s="45">
        <f>EnemyInfoCasual!G4</f>
        <v>100</v>
      </c>
      <c r="U15" s="23">
        <f>T15*PlayerInfo!$B$11</f>
        <v>100</v>
      </c>
      <c r="V15" s="23">
        <f>T15*PlayerInfo!$B$11*1.2*EnemyInfoCasual!H4</f>
        <v>120</v>
      </c>
      <c r="W15" s="23">
        <f>T15*PlayerInfo!$B$11*1.2*1.5*EnemyInfoCasual!H4</f>
        <v>180</v>
      </c>
      <c r="X15" s="23">
        <f t="shared" ref="X15:X22" si="7">(J15*U15)+(G15*V15)+(H15*W15)</f>
        <v>103.29900000000001</v>
      </c>
      <c r="Y15" s="43">
        <f t="shared" ref="Y15:Y22" si="8">((K15*U15)+(G15*V15)+(I15*W15))*1.6</f>
        <v>165.57100960000002</v>
      </c>
    </row>
    <row r="16" spans="1:26">
      <c r="A16" s="12" t="s">
        <v>15</v>
      </c>
      <c r="B16" s="44">
        <f>EnemyInfoCasual!E5</f>
        <v>410</v>
      </c>
      <c r="C16" s="20">
        <f>(B16+(IF(EnemyInfoCasual!I5=1,PlayerInfo!$B$5,0)))*(PlayerInfo!$B$1)*(EnemyInfoCasual!L5+1)</f>
        <v>664.2</v>
      </c>
      <c r="D16" s="20">
        <f>(B16+(IF(EnemyInfoCasual!I5=1,PlayerInfo!$B$5,0))+PlayerInfo!$B$6)*(PlayerInfo!$B$1)*(EnemyInfoCasual!L5+1)*EnemyInfoCasual!H5</f>
        <v>664.2</v>
      </c>
      <c r="E16" s="20">
        <f>(B16+(IF(EnemyInfoCasual!I5=1,PlayerInfo!$B$5,0))+PlayerInfo!$B$6+PlayerInfo!$B$7)*(PlayerInfo!$B$1)*(EnemyInfoCasual!L5+1)*1.2*EnemyInfoCasual!H5</f>
        <v>797.04000000000008</v>
      </c>
      <c r="F16" s="21">
        <f t="shared" si="0"/>
        <v>0.111</v>
      </c>
      <c r="G16" s="21">
        <f>MIN((($B$4+(IF(EnemyInfoCasual!$C5=1,0.05,0))-($B$4*(IF(EnemyInfoCasual!$C5=1,0.05,0))))*PlayerInfo!$B$3)*EnemyInfoCasual!H5,1)</f>
        <v>0.11900000000000001</v>
      </c>
      <c r="H16" s="21">
        <f>MIN((($B$5+(IF(EnemyInfoCasual!$C5=1,0.005,0))-($B$5*(IF(EnemyInfoCasual!$C5=1,0.005,0)))))*PlayerInfo!$B$4*EnemyInfoCasual!H5,1)</f>
        <v>0.01</v>
      </c>
      <c r="I16" s="21">
        <f>MIN((($B$6+(IF(EnemyInfoCasual!$C5=1,0.005,0))-($B$6*(IF(EnemyInfoCasual!$C5=1,0.005,0)))))*PlayerInfo!$B$4*EnemyInfoCasual!H5,1)</f>
        <v>1.1990000000000001E-2</v>
      </c>
      <c r="J16" s="21">
        <f t="shared" si="1"/>
        <v>0.87219000000000002</v>
      </c>
      <c r="K16" s="22">
        <f t="shared" si="2"/>
        <v>0.87043681000000006</v>
      </c>
      <c r="L16" s="23">
        <f t="shared" si="3"/>
        <v>666.31879800000013</v>
      </c>
      <c r="M16" s="43">
        <f t="shared" si="4"/>
        <v>866.76257044260012</v>
      </c>
      <c r="N16" s="45">
        <f>EnemyInfoCasual!F5</f>
        <v>150</v>
      </c>
      <c r="O16" s="23">
        <f>N16*PlayerInfo!$B$10</f>
        <v>150</v>
      </c>
      <c r="P16" s="23">
        <f>N16*PlayerInfo!$B$10*1.2*EnemyInfoCasual!H5</f>
        <v>180</v>
      </c>
      <c r="Q16" s="23">
        <f>N16*PlayerInfo!$B$10*1.2*1.5*EnemyInfoCasual!H5</f>
        <v>270</v>
      </c>
      <c r="R16" s="23">
        <f t="shared" si="5"/>
        <v>154.94849999999997</v>
      </c>
      <c r="S16" s="43">
        <f t="shared" si="6"/>
        <v>248.35651440000004</v>
      </c>
      <c r="T16" s="45">
        <f>EnemyInfoCasual!G5</f>
        <v>100</v>
      </c>
      <c r="U16" s="23">
        <f>T16*PlayerInfo!$B$11</f>
        <v>100</v>
      </c>
      <c r="V16" s="23">
        <f>T16*PlayerInfo!$B$11*1.2*EnemyInfoCasual!H5</f>
        <v>120</v>
      </c>
      <c r="W16" s="23">
        <f>T16*PlayerInfo!$B$11*1.2*1.5*EnemyInfoCasual!H5</f>
        <v>180</v>
      </c>
      <c r="X16" s="23">
        <f t="shared" si="7"/>
        <v>103.29900000000001</v>
      </c>
      <c r="Y16" s="43">
        <f t="shared" si="8"/>
        <v>165.57100960000002</v>
      </c>
    </row>
    <row r="17" spans="1:26">
      <c r="A17" s="12" t="s">
        <v>16</v>
      </c>
      <c r="B17" s="44">
        <f>EnemyInfoCasual!E6</f>
        <v>430</v>
      </c>
      <c r="C17" s="20">
        <f>(B17+(IF(EnemyInfoCasual!I6=1,PlayerInfo!$B$5,0)))*(PlayerInfo!$B$1)*(EnemyInfoCasual!L6+1)</f>
        <v>773.99999999999989</v>
      </c>
      <c r="D17" s="20">
        <f>(B17+(IF(EnemyInfoCasual!I6=1,PlayerInfo!$B$5,0))+PlayerInfo!$B$6)*(PlayerInfo!$B$1)*(EnemyInfoCasual!L6+1)*EnemyInfoCasual!H6</f>
        <v>773.99999999999989</v>
      </c>
      <c r="E17" s="20">
        <f>(B17+(IF(EnemyInfoCasual!I6=1,PlayerInfo!$B$5,0))+PlayerInfo!$B$6+PlayerInfo!$B$7)*(PlayerInfo!$B$1)*(EnemyInfoCasual!L6+1)*1.2*EnemyInfoCasual!H6</f>
        <v>928.79999999999984</v>
      </c>
      <c r="F17" s="21">
        <f t="shared" si="0"/>
        <v>0.111</v>
      </c>
      <c r="G17" s="21">
        <f>MIN((($B$4+(IF(EnemyInfoCasual!$C6=1,0.05,0))-($B$4*(IF(EnemyInfoCasual!$C6=1,0.05,0))))*PlayerInfo!$B$3)*EnemyInfoCasual!H6,1)</f>
        <v>0.11900000000000001</v>
      </c>
      <c r="H17" s="21">
        <f>MIN((($B$5+(IF(EnemyInfoCasual!$C6=1,0.005,0))-($B$5*(IF(EnemyInfoCasual!$C6=1,0.005,0)))))*PlayerInfo!$B$4*EnemyInfoCasual!H6,1)</f>
        <v>0.01</v>
      </c>
      <c r="I17" s="21">
        <f>MIN((($B$6+(IF(EnemyInfoCasual!$C6=1,0.005,0))-($B$6*(IF(EnemyInfoCasual!$C6=1,0.005,0)))))*PlayerInfo!$B$4*EnemyInfoCasual!H6,1)</f>
        <v>1.1990000000000001E-2</v>
      </c>
      <c r="J17" s="21">
        <f t="shared" si="1"/>
        <v>0.87219000000000002</v>
      </c>
      <c r="K17" s="22">
        <f t="shared" si="2"/>
        <v>0.87043681000000006</v>
      </c>
      <c r="L17" s="23">
        <f t="shared" si="3"/>
        <v>776.4690599999999</v>
      </c>
      <c r="M17" s="43">
        <f t="shared" si="4"/>
        <v>1010.0485238219999</v>
      </c>
      <c r="N17" s="45">
        <f>EnemyInfoCasual!F6</f>
        <v>170</v>
      </c>
      <c r="O17" s="23">
        <f>N17*PlayerInfo!$B$10</f>
        <v>170</v>
      </c>
      <c r="P17" s="23">
        <f>N17*PlayerInfo!$B$10*1.2*EnemyInfoCasual!H6</f>
        <v>204</v>
      </c>
      <c r="Q17" s="23">
        <f>N17*PlayerInfo!$B$10*1.2*1.5*EnemyInfoCasual!H6</f>
        <v>306</v>
      </c>
      <c r="R17" s="23">
        <f t="shared" si="5"/>
        <v>175.60830000000001</v>
      </c>
      <c r="S17" s="43">
        <f t="shared" si="6"/>
        <v>281.47071632000001</v>
      </c>
      <c r="T17" s="45">
        <f>EnemyInfoCasual!G6</f>
        <v>100</v>
      </c>
      <c r="U17" s="23">
        <f>T17*PlayerInfo!$B$11</f>
        <v>100</v>
      </c>
      <c r="V17" s="23">
        <f>T17*PlayerInfo!$B$11*1.2*EnemyInfoCasual!H6</f>
        <v>120</v>
      </c>
      <c r="W17" s="23">
        <f>T17*PlayerInfo!$B$11*1.2*1.5*EnemyInfoCasual!H6</f>
        <v>180</v>
      </c>
      <c r="X17" s="23">
        <f t="shared" si="7"/>
        <v>103.29900000000001</v>
      </c>
      <c r="Y17" s="43">
        <f t="shared" si="8"/>
        <v>165.57100960000002</v>
      </c>
    </row>
    <row r="18" spans="1:26">
      <c r="A18" s="12" t="s">
        <v>25</v>
      </c>
      <c r="B18" s="44">
        <f>EnemyInfoCasual!E7</f>
        <v>450</v>
      </c>
      <c r="C18" s="20">
        <f>(B18+(IF(EnemyInfoCasual!I7=1,PlayerInfo!$B$5,0)))*(PlayerInfo!$B$1)*(EnemyInfoCasual!L7+1)</f>
        <v>729</v>
      </c>
      <c r="D18" s="20">
        <f>(B18+(IF(EnemyInfoCasual!I7=1,PlayerInfo!$B$5,0))+PlayerInfo!$B$6)*(PlayerInfo!$B$1)*(EnemyInfoCasual!L7+1)*EnemyInfoCasual!H7</f>
        <v>729</v>
      </c>
      <c r="E18" s="20">
        <f>(B18+(IF(EnemyInfoCasual!I7=1,PlayerInfo!$B$5,0))+PlayerInfo!$B$6+PlayerInfo!$B$7)*(PlayerInfo!$B$1)*(EnemyInfoCasual!L7+1)*1.2*EnemyInfoCasual!H7</f>
        <v>874.8</v>
      </c>
      <c r="F18" s="21">
        <f t="shared" si="0"/>
        <v>0.111</v>
      </c>
      <c r="G18" s="21">
        <f>MIN((($B$4+(IF(EnemyInfoCasual!$C7=1,0.05,0))-($B$4*(IF(EnemyInfoCasual!$C7=1,0.05,0))))*PlayerInfo!$B$3)*EnemyInfoCasual!H7,1)</f>
        <v>0.11900000000000001</v>
      </c>
      <c r="H18" s="21">
        <f>MIN((($B$5+(IF(EnemyInfoCasual!$C7=1,0.005,0))-($B$5*(IF(EnemyInfoCasual!$C7=1,0.005,0)))))*PlayerInfo!$B$4*EnemyInfoCasual!H7,1)</f>
        <v>0.01</v>
      </c>
      <c r="I18" s="21">
        <f>MIN((($B$6+(IF(EnemyInfoCasual!$C7=1,0.005,0))-($B$6*(IF(EnemyInfoCasual!$C7=1,0.005,0)))))*PlayerInfo!$B$4*EnemyInfoCasual!H7,1)</f>
        <v>1.1990000000000001E-2</v>
      </c>
      <c r="J18" s="21">
        <f t="shared" si="1"/>
        <v>0.87219000000000002</v>
      </c>
      <c r="K18" s="22">
        <f t="shared" si="2"/>
        <v>0.87043681000000006</v>
      </c>
      <c r="L18" s="23">
        <f t="shared" si="3"/>
        <v>731.32551000000001</v>
      </c>
      <c r="M18" s="43">
        <f t="shared" si="4"/>
        <v>951.32477243700009</v>
      </c>
      <c r="N18" s="45">
        <f>EnemyInfoCasual!F7</f>
        <v>170</v>
      </c>
      <c r="O18" s="23">
        <f>N18*PlayerInfo!$B$10</f>
        <v>170</v>
      </c>
      <c r="P18" s="23">
        <f>N18*PlayerInfo!$B$10*1.2*EnemyInfoCasual!H7</f>
        <v>204</v>
      </c>
      <c r="Q18" s="23">
        <f>N18*PlayerInfo!$B$10*1.2*1.5*EnemyInfoCasual!H7</f>
        <v>306</v>
      </c>
      <c r="R18" s="23">
        <f t="shared" si="5"/>
        <v>175.60830000000001</v>
      </c>
      <c r="S18" s="43">
        <f t="shared" si="6"/>
        <v>281.47071632000001</v>
      </c>
      <c r="T18" s="45">
        <f>EnemyInfoCasual!G7</f>
        <v>100</v>
      </c>
      <c r="U18" s="23">
        <f>T18*PlayerInfo!$B$11</f>
        <v>100</v>
      </c>
      <c r="V18" s="23">
        <f>T18*PlayerInfo!$B$11*1.2*EnemyInfoCasual!H7</f>
        <v>120</v>
      </c>
      <c r="W18" s="23">
        <f>T18*PlayerInfo!$B$11*1.2*1.5*EnemyInfoCasual!H7</f>
        <v>180</v>
      </c>
      <c r="X18" s="23">
        <f t="shared" si="7"/>
        <v>103.29900000000001</v>
      </c>
      <c r="Y18" s="43">
        <f t="shared" si="8"/>
        <v>165.57100960000002</v>
      </c>
    </row>
    <row r="19" spans="1:26">
      <c r="A19" s="12" t="s">
        <v>26</v>
      </c>
      <c r="B19" s="44">
        <f>EnemyInfoCasual!E8</f>
        <v>470</v>
      </c>
      <c r="C19" s="20">
        <f>(B19+(IF(EnemyInfoCasual!I8=1,PlayerInfo!$B$5,0)))*(PlayerInfo!$B$1)*(EnemyInfoCasual!L8+1)</f>
        <v>761.40000000000009</v>
      </c>
      <c r="D19" s="20">
        <f>(B19+(IF(EnemyInfoCasual!I8=1,PlayerInfo!$B$5,0))+PlayerInfo!$B$6)*(PlayerInfo!$B$1)*(EnemyInfoCasual!L8+1)*EnemyInfoCasual!H8</f>
        <v>761.40000000000009</v>
      </c>
      <c r="E19" s="20">
        <f>(B19+(IF(EnemyInfoCasual!I8=1,PlayerInfo!$B$5,0))+PlayerInfo!$B$6+PlayerInfo!$B$7)*(PlayerInfo!$B$1)*(EnemyInfoCasual!L8+1)*1.2*EnemyInfoCasual!H8</f>
        <v>913.68000000000006</v>
      </c>
      <c r="F19" s="21">
        <f t="shared" si="0"/>
        <v>0.111</v>
      </c>
      <c r="G19" s="21">
        <f>MIN((($B$4+(IF(EnemyInfoCasual!$C8=1,0.05,0))-($B$4*(IF(EnemyInfoCasual!$C8=1,0.05,0))))*PlayerInfo!$B$3)*EnemyInfoCasual!H8,1)</f>
        <v>0.11900000000000001</v>
      </c>
      <c r="H19" s="21">
        <f>MIN((($B$5+(IF(EnemyInfoCasual!$C8=1,0.005,0))-($B$5*(IF(EnemyInfoCasual!$C8=1,0.005,0)))))*PlayerInfo!$B$4*EnemyInfoCasual!H8,1)</f>
        <v>0.01</v>
      </c>
      <c r="I19" s="21">
        <f>MIN((($B$6+(IF(EnemyInfoCasual!$C8=1,0.005,0))-($B$6*(IF(EnemyInfoCasual!$C8=1,0.005,0)))))*PlayerInfo!$B$4*EnemyInfoCasual!H8,1)</f>
        <v>1.1990000000000001E-2</v>
      </c>
      <c r="J19" s="21">
        <f t="shared" si="1"/>
        <v>0.87219000000000002</v>
      </c>
      <c r="K19" s="22">
        <f t="shared" si="2"/>
        <v>0.87043681000000006</v>
      </c>
      <c r="L19" s="23">
        <f t="shared" si="3"/>
        <v>763.82886600000006</v>
      </c>
      <c r="M19" s="43">
        <f t="shared" si="4"/>
        <v>993.60587343420036</v>
      </c>
      <c r="N19" s="45">
        <f>EnemyInfoCasual!F8</f>
        <v>180</v>
      </c>
      <c r="O19" s="23">
        <f>N19*PlayerInfo!$B$10</f>
        <v>180</v>
      </c>
      <c r="P19" s="23">
        <f>N19*PlayerInfo!$B$10*1.2*EnemyInfoCasual!H8</f>
        <v>216</v>
      </c>
      <c r="Q19" s="23">
        <f>N19*PlayerInfo!$B$10*1.2*1.5*EnemyInfoCasual!H8</f>
        <v>324</v>
      </c>
      <c r="R19" s="23">
        <f t="shared" si="5"/>
        <v>185.93820000000002</v>
      </c>
      <c r="S19" s="43">
        <f t="shared" si="6"/>
        <v>298.02781728000008</v>
      </c>
      <c r="T19" s="45">
        <f>EnemyInfoCasual!G8</f>
        <v>100</v>
      </c>
      <c r="U19" s="23">
        <f>T19*PlayerInfo!$B$11</f>
        <v>100</v>
      </c>
      <c r="V19" s="23">
        <f>T19*PlayerInfo!$B$11*1.2*EnemyInfoCasual!H8</f>
        <v>120</v>
      </c>
      <c r="W19" s="23">
        <f>T19*PlayerInfo!$B$11*1.2*1.5*EnemyInfoCasual!H8</f>
        <v>180</v>
      </c>
      <c r="X19" s="23">
        <f t="shared" si="7"/>
        <v>103.29900000000001</v>
      </c>
      <c r="Y19" s="43">
        <f t="shared" si="8"/>
        <v>165.57100960000002</v>
      </c>
    </row>
    <row r="20" spans="1:26">
      <c r="A20" s="12" t="s">
        <v>27</v>
      </c>
      <c r="B20" s="44">
        <f>EnemyInfoCasual!E9</f>
        <v>490</v>
      </c>
      <c r="C20" s="20">
        <f>(B20+(IF(EnemyInfoCasual!I9=1,PlayerInfo!$B$5,0)))*(PlayerInfo!$B$1)*(EnemyInfoCasual!L9+1)</f>
        <v>793.80000000000007</v>
      </c>
      <c r="D20" s="20">
        <f>(B20+(IF(EnemyInfoCasual!I9=1,PlayerInfo!$B$5,0))+PlayerInfo!$B$6)*(PlayerInfo!$B$1)*(EnemyInfoCasual!L9+1)*EnemyInfoCasual!H9</f>
        <v>793.80000000000007</v>
      </c>
      <c r="E20" s="20">
        <f>(B20+(IF(EnemyInfoCasual!I9=1,PlayerInfo!$B$5,0))+PlayerInfo!$B$6+PlayerInfo!$B$7)*(PlayerInfo!$B$1)*(EnemyInfoCasual!L9+1)*1.2*EnemyInfoCasual!H9</f>
        <v>952.56000000000006</v>
      </c>
      <c r="F20" s="21">
        <f t="shared" si="0"/>
        <v>0.111</v>
      </c>
      <c r="G20" s="21">
        <f>MIN((($B$4+(IF(EnemyInfoCasual!$C9=1,0.05,0))-($B$4*(IF(EnemyInfoCasual!$C9=1,0.05,0))))*PlayerInfo!$B$3)*EnemyInfoCasual!H9,1)</f>
        <v>0.11900000000000001</v>
      </c>
      <c r="H20" s="21">
        <f>MIN((($B$5+(IF(EnemyInfoCasual!$C9=1,0.005,0))-($B$5*(IF(EnemyInfoCasual!$C9=1,0.005,0)))))*PlayerInfo!$B$4*EnemyInfoCasual!H9,1)</f>
        <v>0.01</v>
      </c>
      <c r="I20" s="21">
        <f>MIN((($B$6+(IF(EnemyInfoCasual!$C9=1,0.005,0))-($B$6*(IF(EnemyInfoCasual!$C9=1,0.005,0)))))*PlayerInfo!$B$4*EnemyInfoCasual!H9,1)</f>
        <v>1.1990000000000001E-2</v>
      </c>
      <c r="J20" s="21">
        <f t="shared" si="1"/>
        <v>0.87219000000000002</v>
      </c>
      <c r="K20" s="22">
        <f t="shared" si="2"/>
        <v>0.87043681000000006</v>
      </c>
      <c r="L20" s="23">
        <f t="shared" si="3"/>
        <v>796.33222200000023</v>
      </c>
      <c r="M20" s="43">
        <f t="shared" si="4"/>
        <v>1035.8869744314002</v>
      </c>
      <c r="N20" s="45">
        <f>EnemyInfoCasual!F9</f>
        <v>180</v>
      </c>
      <c r="O20" s="23">
        <f>N20*PlayerInfo!$B$10</f>
        <v>180</v>
      </c>
      <c r="P20" s="23">
        <f>N20*PlayerInfo!$B$10*1.2*EnemyInfoCasual!H9</f>
        <v>216</v>
      </c>
      <c r="Q20" s="23">
        <f>N20*PlayerInfo!$B$10*1.2*1.5*EnemyInfoCasual!H9</f>
        <v>324</v>
      </c>
      <c r="R20" s="23">
        <f t="shared" si="5"/>
        <v>185.93820000000002</v>
      </c>
      <c r="S20" s="43">
        <f t="shared" si="6"/>
        <v>298.02781728000008</v>
      </c>
      <c r="T20" s="45">
        <f>EnemyInfoCasual!G9</f>
        <v>100</v>
      </c>
      <c r="U20" s="23">
        <f>T20*PlayerInfo!$B$11</f>
        <v>100</v>
      </c>
      <c r="V20" s="23">
        <f>T20*PlayerInfo!$B$11*1.2*EnemyInfoCasual!H9</f>
        <v>120</v>
      </c>
      <c r="W20" s="23">
        <f>T20*PlayerInfo!$B$11*1.2*1.5*EnemyInfoCasual!H9</f>
        <v>180</v>
      </c>
      <c r="X20" s="23">
        <f t="shared" si="7"/>
        <v>103.29900000000001</v>
      </c>
      <c r="Y20" s="43">
        <f t="shared" si="8"/>
        <v>165.57100960000002</v>
      </c>
    </row>
    <row r="21" spans="1:26">
      <c r="A21" s="12" t="s">
        <v>28</v>
      </c>
      <c r="B21" s="44">
        <f>EnemyInfoCasual!E10</f>
        <v>310</v>
      </c>
      <c r="C21" s="20">
        <f>(B21+(IF(EnemyInfoCasual!I10=1,PlayerInfo!$B$5,0)))*(PlayerInfo!$B$1)*(EnemyInfoCasual!L10+1)</f>
        <v>502.20000000000005</v>
      </c>
      <c r="D21" s="20">
        <f>(B21+(IF(EnemyInfoCasual!I10=1,PlayerInfo!$B$5,0))+PlayerInfo!$B$6)*(PlayerInfo!$B$1)*(EnemyInfoCasual!L10+1)*EnemyInfoCasual!H10</f>
        <v>0</v>
      </c>
      <c r="E21" s="20">
        <f>(B21+(IF(EnemyInfoCasual!I10=1,PlayerInfo!$B$5,0))+PlayerInfo!$B$6+PlayerInfo!$B$7)*(PlayerInfo!$B$1)*(EnemyInfoCasual!L10+1)*1.2*EnemyInfoCasual!H10</f>
        <v>0</v>
      </c>
      <c r="F21" s="21">
        <f t="shared" si="0"/>
        <v>0.111</v>
      </c>
      <c r="G21" s="21">
        <f>MIN((($B$4+(IF(EnemyInfoCasual!$C10=1,0.05,0))-($B$4*(IF(EnemyInfoCasual!$C10=1,0.05,0))))*PlayerInfo!$B$3)*EnemyInfoCasual!H10,1)</f>
        <v>0</v>
      </c>
      <c r="H21" s="21">
        <f>MIN((($B$5+(IF(EnemyInfoCasual!$C10=1,0.005,0))-($B$5*(IF(EnemyInfoCasual!$C10=1,0.005,0)))))*PlayerInfo!$B$4*EnemyInfoCasual!H10,1)</f>
        <v>0</v>
      </c>
      <c r="I21" s="21">
        <f>MIN((($B$6+(IF(EnemyInfoCasual!$C10=1,0.005,0))-($B$6*(IF(EnemyInfoCasual!$C10=1,0.005,0)))))*PlayerInfo!$B$4*EnemyInfoCasual!H10,1)</f>
        <v>0</v>
      </c>
      <c r="J21" s="21">
        <f t="shared" si="1"/>
        <v>1</v>
      </c>
      <c r="K21" s="22">
        <f t="shared" si="2"/>
        <v>1</v>
      </c>
      <c r="L21" s="23">
        <f>(J21*C21)+L17</f>
        <v>1278.6690599999999</v>
      </c>
      <c r="M21" s="43">
        <f>((K21*C21)*1.3)+M17</f>
        <v>1662.908523822</v>
      </c>
      <c r="N21" s="45">
        <f>EnemyInfoCasual!F10</f>
        <v>120</v>
      </c>
      <c r="O21" s="23">
        <f>N21*PlayerInfo!$B$10</f>
        <v>120</v>
      </c>
      <c r="P21" s="23">
        <f>N21*PlayerInfo!$B$10*1.2*EnemyInfoCasual!H10</f>
        <v>0</v>
      </c>
      <c r="Q21" s="23">
        <f>N21*PlayerInfo!$B$10*1.2*1.5*EnemyInfoCasual!H10</f>
        <v>0</v>
      </c>
      <c r="R21" s="23">
        <f>(J21*O21)+(G21*P21)+(H21*Q21)+R17</f>
        <v>295.60829999999999</v>
      </c>
      <c r="S21" s="43">
        <f>((K21*O21)+(G21*P21)+(I21*Q21))*1.6+S17</f>
        <v>473.47071632000001</v>
      </c>
      <c r="T21" s="45">
        <f>EnemyInfoCasual!G10</f>
        <v>100</v>
      </c>
      <c r="U21" s="23">
        <f>T21*PlayerInfo!$B$11</f>
        <v>100</v>
      </c>
      <c r="V21" s="23">
        <f>T21*PlayerInfo!$B$11*1.2*EnemyInfoCasual!H10</f>
        <v>0</v>
      </c>
      <c r="W21" s="23">
        <f>T21*PlayerInfo!$B$11*1.2*1.5*EnemyInfoCasual!H10</f>
        <v>0</v>
      </c>
      <c r="X21" s="23">
        <f>(J21*U21)+(G21*V21)+(H21*W21)+X17</f>
        <v>203.29900000000001</v>
      </c>
      <c r="Y21" s="43">
        <f>((K21*U21)+(G21*V21)+(I21*W21))*1.6+Y17</f>
        <v>325.57100960000002</v>
      </c>
      <c r="Z21" t="s">
        <v>577</v>
      </c>
    </row>
    <row r="22" spans="1:26">
      <c r="A22" s="12" t="s">
        <v>29</v>
      </c>
      <c r="B22" s="44">
        <f>EnemyInfoCasual!E11</f>
        <v>530</v>
      </c>
      <c r="C22" s="20">
        <f>(B22+(IF(EnemyInfoCasual!I11=1,PlayerInfo!$B$5,0)))*(PlayerInfo!$B$1)*(EnemyInfoCasual!L11+1)</f>
        <v>858.6</v>
      </c>
      <c r="D22" s="20">
        <f>(B22+(IF(EnemyInfoCasual!I11=1,PlayerInfo!$B$5,0))+PlayerInfo!$B$6)*(PlayerInfo!$B$1)*(EnemyInfoCasual!L11+1)*EnemyInfoCasual!H11</f>
        <v>858.6</v>
      </c>
      <c r="E22" s="20">
        <f>(B22+(IF(EnemyInfoCasual!I11=1,PlayerInfo!$B$5,0))+PlayerInfo!$B$6+PlayerInfo!$B$7)*(PlayerInfo!$B$1)*(EnemyInfoCasual!L11+1)*1.2*EnemyInfoCasual!H11</f>
        <v>1030.32</v>
      </c>
      <c r="F22" s="21">
        <f t="shared" si="0"/>
        <v>0.111</v>
      </c>
      <c r="G22" s="21">
        <f>MIN((($B$4+(IF(EnemyInfoCasual!$C11=1,0.05,0))-($B$4*(IF(EnemyInfoCasual!$C11=1,0.05,0))))*PlayerInfo!$B$3)*EnemyInfoCasual!H11,1)</f>
        <v>0.11900000000000001</v>
      </c>
      <c r="H22" s="21">
        <f>MIN((($B$5+(IF(EnemyInfoCasual!$C11=1,0.005,0))-($B$5*(IF(EnemyInfoCasual!$C11=1,0.005,0)))))*PlayerInfo!$B$4*EnemyInfoCasual!H11,1)</f>
        <v>0.01</v>
      </c>
      <c r="I22" s="21">
        <f>MIN((($B$6+(IF(EnemyInfoCasual!$C11=1,0.005,0))-($B$6*(IF(EnemyInfoCasual!$C11=1,0.005,0)))))*PlayerInfo!$B$4*EnemyInfoCasual!H11,1)</f>
        <v>1.1990000000000001E-2</v>
      </c>
      <c r="J22" s="21">
        <f t="shared" si="1"/>
        <v>0.87219000000000002</v>
      </c>
      <c r="K22" s="22">
        <f t="shared" si="2"/>
        <v>0.87043681000000006</v>
      </c>
      <c r="L22" s="23">
        <f t="shared" si="3"/>
        <v>861.33893399999999</v>
      </c>
      <c r="M22" s="43">
        <f t="shared" si="4"/>
        <v>1120.4491764258003</v>
      </c>
      <c r="N22" s="45">
        <f>EnemyInfoCasual!F11</f>
        <v>200</v>
      </c>
      <c r="O22" s="23">
        <f>N22*PlayerInfo!$B$10</f>
        <v>200</v>
      </c>
      <c r="P22" s="23">
        <f>N22*PlayerInfo!$B$10*1.2*EnemyInfoCasual!H11</f>
        <v>240</v>
      </c>
      <c r="Q22" s="23">
        <f>N22*PlayerInfo!$B$10*1.2*1.5*EnemyInfoCasual!H11</f>
        <v>360</v>
      </c>
      <c r="R22" s="23">
        <f t="shared" si="5"/>
        <v>206.59800000000001</v>
      </c>
      <c r="S22" s="43">
        <f t="shared" si="6"/>
        <v>331.14201920000005</v>
      </c>
      <c r="T22" s="45">
        <f>EnemyInfoCasual!G11</f>
        <v>100</v>
      </c>
      <c r="U22" s="23">
        <f>T22*PlayerInfo!$B$11</f>
        <v>100</v>
      </c>
      <c r="V22" s="23">
        <f>T22*PlayerInfo!$B$11*1.2*EnemyInfoCasual!H11</f>
        <v>120</v>
      </c>
      <c r="W22" s="23">
        <f>T22*PlayerInfo!$B$11*1.2*1.5*EnemyInfoCasual!H11</f>
        <v>180</v>
      </c>
      <c r="X22" s="23">
        <f t="shared" si="7"/>
        <v>103.29900000000001</v>
      </c>
      <c r="Y22" s="43">
        <f t="shared" si="8"/>
        <v>165.57100960000002</v>
      </c>
    </row>
    <row r="23" spans="1:26">
      <c r="A23" s="4" t="s">
        <v>24</v>
      </c>
      <c r="B23" s="44">
        <f>EnemyInfoCasual!E$488</f>
        <v>10000</v>
      </c>
      <c r="C23" s="20">
        <v>0</v>
      </c>
      <c r="D23" s="20">
        <v>0</v>
      </c>
      <c r="E23" s="20">
        <f>(B23+(IF(EnemyInfoCasual!I$488=1,PlayerInfo!$B$5,0))+PlayerInfo!$B$6+PlayerInfo!$B$7)*(PlayerInfo!$B$1)*(EnemyInfoCasual!L$488+1)*1.2*EnemyInfoCasual!H$488</f>
        <v>19440</v>
      </c>
      <c r="F23" s="21">
        <v>1E-3</v>
      </c>
      <c r="G23" s="21">
        <v>0</v>
      </c>
      <c r="H23" s="21">
        <v>1</v>
      </c>
      <c r="I23" s="21">
        <v>1</v>
      </c>
      <c r="J23" s="21">
        <f t="shared" si="1"/>
        <v>0</v>
      </c>
      <c r="K23" s="22">
        <f t="shared" si="2"/>
        <v>0</v>
      </c>
      <c r="L23" s="23">
        <f t="shared" si="3"/>
        <v>19440</v>
      </c>
      <c r="M23" s="43">
        <f t="shared" si="4"/>
        <v>25272</v>
      </c>
      <c r="N23" s="45">
        <f>EnemyInfoCasual!F488</f>
        <v>10000</v>
      </c>
      <c r="O23" s="23">
        <v>0</v>
      </c>
      <c r="P23" s="23">
        <v>0</v>
      </c>
      <c r="Q23" s="23">
        <f>N23*PlayerInfo!$B$10*1.2*1.5*EnemyInfoCasual!H488</f>
        <v>18000</v>
      </c>
      <c r="R23" s="23">
        <f t="shared" ref="R23" si="9">(J23*O23)+(G23*P23)+(H23*Q23)</f>
        <v>18000</v>
      </c>
      <c r="S23" s="43">
        <f t="shared" ref="S23" si="10">((K23*O23)+(G23*P23)+(I23*Q23))*1.6</f>
        <v>28800</v>
      </c>
      <c r="T23" s="45">
        <f>EnemyInfoCasual!G488</f>
        <v>10000</v>
      </c>
      <c r="U23" s="23">
        <v>0</v>
      </c>
      <c r="V23" s="23">
        <v>0</v>
      </c>
      <c r="W23" s="23">
        <f>T23*PlayerInfo!$B$11*1.2*1.5*EnemyInfoCasual!H488</f>
        <v>18000</v>
      </c>
      <c r="X23" s="23">
        <f t="shared" ref="X23" si="11">(J23*U23)+(G23*V23)+(H23*W23)</f>
        <v>18000</v>
      </c>
      <c r="Y23" s="43">
        <f t="shared" ref="Y23" si="12">((K23*U23)+(G23*V23)+(I23*W23))*1.6</f>
        <v>28800</v>
      </c>
      <c r="Z23" t="s">
        <v>576</v>
      </c>
    </row>
    <row r="24" spans="1:26">
      <c r="F24" s="13"/>
    </row>
    <row r="26" spans="1:26">
      <c r="A26" t="s">
        <v>686</v>
      </c>
      <c r="B26" t="s">
        <v>10</v>
      </c>
      <c r="C26" t="s">
        <v>671</v>
      </c>
      <c r="D26" t="s">
        <v>672</v>
      </c>
    </row>
    <row r="27" spans="1:26">
      <c r="A27" t="s">
        <v>598</v>
      </c>
      <c r="B27" s="17">
        <f>SUMPRODUCT($F14:$F23,L14:L23)</f>
        <v>808.58450755800015</v>
      </c>
      <c r="C27" s="17">
        <f>SUMPRODUCT($F14:$F23,R14:R23)</f>
        <v>204.4594539</v>
      </c>
      <c r="D27" s="17">
        <f>SUMPRODUCT($F14:$F23,X14:X23)</f>
        <v>132.29570100000001</v>
      </c>
    </row>
    <row r="28" spans="1:26">
      <c r="A28" t="s">
        <v>599</v>
      </c>
      <c r="B28" s="17">
        <f>B27*1.25</f>
        <v>1010.7306344475002</v>
      </c>
      <c r="C28" s="17">
        <f>C27*1.25</f>
        <v>255.57431737499999</v>
      </c>
      <c r="D28" s="17">
        <f>D27*1.5</f>
        <v>198.44355150000001</v>
      </c>
    </row>
    <row r="29" spans="1:26">
      <c r="A29" t="s">
        <v>600</v>
      </c>
      <c r="B29" s="17">
        <f>SUMPRODUCT($F14:$F23,M14:M23)</f>
        <v>1051.7631760506547</v>
      </c>
      <c r="C29" s="17">
        <f>SUMPRODUCT($F14:$F23,S14:S23)</f>
        <v>327.62556919055999</v>
      </c>
      <c r="D29" s="17">
        <f>SUMPRODUCT($F14:$F23,Y14:Y23)</f>
        <v>211.96543859040005</v>
      </c>
    </row>
    <row r="30" spans="1:26">
      <c r="A30" s="12" t="s">
        <v>601</v>
      </c>
      <c r="B30" s="17">
        <f>B29*1.25</f>
        <v>1314.7039700633184</v>
      </c>
      <c r="C30" s="17">
        <f>C29*1.25</f>
        <v>409.53196148819995</v>
      </c>
      <c r="D30" s="17">
        <f>D29*1.5</f>
        <v>317.9481578856001</v>
      </c>
    </row>
    <row r="31" spans="1:26">
      <c r="A31" s="12"/>
      <c r="B31" s="17"/>
    </row>
    <row r="32" spans="1:26">
      <c r="A32" s="12" t="s">
        <v>687</v>
      </c>
      <c r="B32" s="17" t="s">
        <v>10</v>
      </c>
      <c r="C32" t="s">
        <v>671</v>
      </c>
      <c r="D32" t="s">
        <v>672</v>
      </c>
    </row>
    <row r="33" spans="1:4">
      <c r="A33" t="s">
        <v>598</v>
      </c>
      <c r="B33" s="17">
        <f>B27*$C$9</f>
        <v>1078112.6767440001</v>
      </c>
      <c r="C33" s="17">
        <f t="shared" ref="C33:D33" si="13">C27*$C$9</f>
        <v>272612.60519999999</v>
      </c>
      <c r="D33" s="17">
        <f t="shared" si="13"/>
        <v>176394.26800000001</v>
      </c>
    </row>
    <row r="34" spans="1:4">
      <c r="A34" t="s">
        <v>599</v>
      </c>
      <c r="B34" s="17">
        <f>B28*$C$9</f>
        <v>1347640.8459300001</v>
      </c>
      <c r="C34" s="17">
        <f t="shared" ref="C34:D34" si="14">C28*$C$9</f>
        <v>340765.75649999996</v>
      </c>
      <c r="D34" s="17">
        <f t="shared" si="14"/>
        <v>264591.402</v>
      </c>
    </row>
    <row r="35" spans="1:4">
      <c r="A35" t="s">
        <v>600</v>
      </c>
      <c r="B35" s="17">
        <f>B29*$C$10</f>
        <v>2243761.4422413968</v>
      </c>
      <c r="C35" s="17">
        <f t="shared" ref="C35:D35" si="15">C29*$C$9</f>
        <v>436834.09225407994</v>
      </c>
      <c r="D35" s="17">
        <f t="shared" si="15"/>
        <v>282620.58478720003</v>
      </c>
    </row>
    <row r="36" spans="1:4">
      <c r="A36" s="12" t="s">
        <v>601</v>
      </c>
      <c r="B36" s="17">
        <f>B30*$C$10</f>
        <v>2804701.8028017459</v>
      </c>
      <c r="C36" s="17">
        <f t="shared" ref="C36:D36" si="16">C30*$C$9</f>
        <v>546042.61531759996</v>
      </c>
      <c r="D36" s="17">
        <f t="shared" si="16"/>
        <v>423930.87718080013</v>
      </c>
    </row>
    <row r="37" spans="1:4">
      <c r="A37" s="12"/>
    </row>
    <row r="38" spans="1:4">
      <c r="A38" s="4"/>
    </row>
  </sheetData>
  <mergeCells count="3">
    <mergeCell ref="B12:M12"/>
    <mergeCell ref="N12:S12"/>
    <mergeCell ref="T12:Y12"/>
  </mergeCell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2"/>
  <sheetViews>
    <sheetView topLeftCell="A6" workbookViewId="0">
      <pane xSplit="1" topLeftCell="O1" activePane="topRight" state="frozen"/>
      <selection activeCell="A6" sqref="A6"/>
      <selection pane="topRight" activeCell="Y12" sqref="Y12"/>
    </sheetView>
  </sheetViews>
  <sheetFormatPr baseColWidth="10" defaultRowHeight="15" x14ac:dyDescent="0"/>
  <cols>
    <col min="1" max="1" width="20.6640625" bestFit="1" customWidth="1"/>
    <col min="2" max="3" width="12.1640625" bestFit="1" customWidth="1"/>
    <col min="4" max="4" width="10.33203125" bestFit="1" customWidth="1"/>
    <col min="5" max="5" width="8.1640625" bestFit="1" customWidth="1"/>
    <col min="6" max="6" width="8.5" bestFit="1" customWidth="1"/>
    <col min="7" max="7" width="9.1640625" bestFit="1" customWidth="1"/>
    <col min="8" max="8" width="9.33203125" bestFit="1" customWidth="1"/>
    <col min="9" max="9" width="13.83203125" bestFit="1" customWidth="1"/>
    <col min="10" max="10" width="11.5" bestFit="1" customWidth="1"/>
    <col min="11" max="11" width="16.6640625" bestFit="1" customWidth="1"/>
    <col min="12" max="12" width="12.1640625" bestFit="1" customWidth="1"/>
    <col min="13" max="13" width="16.33203125" bestFit="1" customWidth="1"/>
    <col min="14" max="14" width="9.1640625" bestFit="1" customWidth="1"/>
    <col min="15" max="15" width="12.5" bestFit="1" customWidth="1"/>
    <col min="16" max="16" width="9" bestFit="1" customWidth="1"/>
    <col min="17" max="17" width="8.6640625" bestFit="1" customWidth="1"/>
    <col min="18" max="18" width="12" bestFit="1" customWidth="1"/>
    <col min="19" max="19" width="17.1640625" bestFit="1" customWidth="1"/>
    <col min="20" max="20" width="9.33203125" bestFit="1" customWidth="1"/>
    <col min="21" max="21" width="12.6640625" bestFit="1" customWidth="1"/>
    <col min="22" max="22" width="9.1640625" bestFit="1" customWidth="1"/>
    <col min="23" max="23" width="8.83203125" bestFit="1" customWidth="1"/>
    <col min="24" max="24" width="12.1640625" bestFit="1" customWidth="1"/>
    <col min="25" max="25" width="17.1640625" bestFit="1" customWidth="1"/>
    <col min="26" max="26" width="25.33203125" bestFit="1" customWidth="1"/>
  </cols>
  <sheetData>
    <row r="1" spans="1:26">
      <c r="B1" t="s">
        <v>580</v>
      </c>
      <c r="C1" t="s">
        <v>581</v>
      </c>
    </row>
    <row r="2" spans="1:26">
      <c r="A2" t="s">
        <v>571</v>
      </c>
      <c r="B2">
        <v>2.8</v>
      </c>
      <c r="C2">
        <f>B2/PlayerInfo!B2</f>
        <v>2.8</v>
      </c>
      <c r="E2" s="11"/>
    </row>
    <row r="3" spans="1:26">
      <c r="A3" t="s">
        <v>639</v>
      </c>
      <c r="B3">
        <f>B2/1.6</f>
        <v>1.7499999999999998</v>
      </c>
      <c r="C3">
        <f>B2/(PlayerInfo!B2+PlayerInfo!B9)</f>
        <v>1.7499999999999998</v>
      </c>
      <c r="E3" s="11"/>
    </row>
    <row r="4" spans="1:26">
      <c r="A4" t="s">
        <v>562</v>
      </c>
      <c r="B4" s="13">
        <v>1.0999999999999999E-2</v>
      </c>
      <c r="C4" s="13">
        <f>MIN(B4*PlayerInfo!B3,1)</f>
        <v>2.1999999999999999E-2</v>
      </c>
    </row>
    <row r="5" spans="1:26">
      <c r="A5" t="s">
        <v>563</v>
      </c>
      <c r="B5" s="13">
        <v>0</v>
      </c>
      <c r="C5" s="13">
        <f>MIN(B5*PlayerInfo!B4,1)</f>
        <v>0</v>
      </c>
    </row>
    <row r="6" spans="1:26">
      <c r="A6" t="s">
        <v>572</v>
      </c>
      <c r="B6" s="13">
        <v>1E-3</v>
      </c>
      <c r="C6" s="13">
        <f>MIN(B6*PlayerInfo!B4,1)</f>
        <v>2E-3</v>
      </c>
    </row>
    <row r="7" spans="1:26">
      <c r="A7" t="s">
        <v>579</v>
      </c>
      <c r="B7" s="15">
        <f>(1*(1-B4)*(1-B5))</f>
        <v>0.98899999999999999</v>
      </c>
      <c r="C7" s="15">
        <f>(1*(1-C4)*(1-C5))</f>
        <v>0.97799999999999998</v>
      </c>
    </row>
    <row r="8" spans="1:26">
      <c r="A8" t="s">
        <v>582</v>
      </c>
      <c r="B8" s="15">
        <f>(1*(1-B4)*(1-B6))</f>
        <v>0.98801099999999997</v>
      </c>
      <c r="C8" s="15">
        <f>(1*(1-C4)*(1-C6))</f>
        <v>0.97604400000000002</v>
      </c>
    </row>
    <row r="9" spans="1:26">
      <c r="A9" t="s">
        <v>597</v>
      </c>
      <c r="B9">
        <f>PlayerInfo!$B$8/B2</f>
        <v>1285.7142857142858</v>
      </c>
      <c r="C9">
        <f>PlayerInfo!$B$8/C2</f>
        <v>1285.7142857142858</v>
      </c>
    </row>
    <row r="10" spans="1:26">
      <c r="A10" t="s">
        <v>638</v>
      </c>
      <c r="B10">
        <f>PlayerInfo!$B$8/B3</f>
        <v>2057.1428571428573</v>
      </c>
      <c r="C10">
        <f>PlayerInfo!$B$8/C3</f>
        <v>2057.1428571428573</v>
      </c>
    </row>
    <row r="12" spans="1:26">
      <c r="A12" t="s">
        <v>568</v>
      </c>
      <c r="B12" t="s">
        <v>569</v>
      </c>
      <c r="C12" t="s">
        <v>573</v>
      </c>
      <c r="D12" t="s">
        <v>575</v>
      </c>
      <c r="E12" t="s">
        <v>574</v>
      </c>
      <c r="F12" t="s">
        <v>570</v>
      </c>
      <c r="G12" t="s">
        <v>562</v>
      </c>
      <c r="H12" t="s">
        <v>563</v>
      </c>
      <c r="I12" t="s">
        <v>572</v>
      </c>
      <c r="J12" t="s">
        <v>579</v>
      </c>
      <c r="K12" t="s">
        <v>582</v>
      </c>
      <c r="L12" t="s">
        <v>583</v>
      </c>
      <c r="M12" t="s">
        <v>584</v>
      </c>
      <c r="N12" t="s">
        <v>673</v>
      </c>
      <c r="O12" t="s">
        <v>676</v>
      </c>
      <c r="P12" t="s">
        <v>677</v>
      </c>
      <c r="Q12" t="s">
        <v>678</v>
      </c>
      <c r="R12" t="s">
        <v>679</v>
      </c>
      <c r="S12" t="s">
        <v>680</v>
      </c>
      <c r="T12" t="s">
        <v>681</v>
      </c>
      <c r="U12" t="s">
        <v>682</v>
      </c>
      <c r="V12" t="s">
        <v>683</v>
      </c>
      <c r="W12" t="s">
        <v>684</v>
      </c>
      <c r="X12" t="s">
        <v>685</v>
      </c>
      <c r="Y12" t="s">
        <v>690</v>
      </c>
      <c r="Z12" t="s">
        <v>585</v>
      </c>
    </row>
    <row r="13" spans="1:26">
      <c r="A13" s="12" t="s">
        <v>13</v>
      </c>
      <c r="B13">
        <f>EnemyInfoCasual!E3</f>
        <v>370</v>
      </c>
      <c r="C13">
        <f>(B13+(IF(EnemyInfoCasual!I3=1,PlayerInfo!$B$5,0)))*(PlayerInfo!$B$1)*(EnemyInfoCasual!L3+1)</f>
        <v>599.40000000000009</v>
      </c>
      <c r="D13">
        <f>(B13+(IF(EnemyInfoCasual!I3=1,PlayerInfo!$B$5,0))+PlayerInfo!$B$6)*(PlayerInfo!$B$1)*(EnemyInfoCasual!L3+1)*EnemyInfoCasual!H3</f>
        <v>599.40000000000009</v>
      </c>
      <c r="E13">
        <f>(B13+(IF(EnemyInfoCasual!I3=1,PlayerInfo!$B$5,0))+PlayerInfo!$B$6+PlayerInfo!$B$7)*(PlayerInfo!$B$1)*(EnemyInfoCasual!L3+1)*1.2*EnemyInfoCasual!H3</f>
        <v>719.28000000000009</v>
      </c>
      <c r="F13" s="13">
        <f>(1-F$27)/14</f>
        <v>7.1357142857142855E-2</v>
      </c>
      <c r="G13" s="13">
        <f>MIN((($B$4+(IF(EnemyInfoCasual!$C3=1,0.05,0))-($B$4*(IF(EnemyInfoCasual!$C3=1,0.05,0))))*PlayerInfo!$B$3)*EnemyInfoCasual!H3,1)</f>
        <v>0.12089999999999999</v>
      </c>
      <c r="H13" s="13">
        <f>MIN((($B$5+(IF(EnemyInfoCasual!$C3=1,0.005,0))-($B$5*(IF(EnemyInfoCasual!$C3=1,0.005,0))))*PlayerInfo!$B$4)*EnemyInfoCasual!H3,1)</f>
        <v>0.01</v>
      </c>
      <c r="I13" s="13">
        <f>MIN((($B$6+(IF(EnemyInfoCasual!$C3=1,0.005,0))-($B$6*(IF(EnemyInfoCasual!$C3=1,0.005,0))))*PlayerInfo!$B$4)*EnemyInfoCasual!H3,1)</f>
        <v>1.1990000000000001E-2</v>
      </c>
      <c r="J13" s="13">
        <f>(1*(1-G13)*(1-H13))</f>
        <v>0.870309</v>
      </c>
      <c r="K13" s="14">
        <f>(1*(1-G13)*(1-I13))</f>
        <v>0.86855959100000002</v>
      </c>
      <c r="L13" s="16">
        <f>(J13*C13)+(G13*D13)+(H13*E13)</f>
        <v>601.32347460000005</v>
      </c>
      <c r="M13" s="16">
        <f>((K13*C13)+(G13*D13)+(I13*E13))*1.3</f>
        <v>782.21811985902002</v>
      </c>
      <c r="N13" s="16">
        <f>EnemyInfoCasual!F3</f>
        <v>140</v>
      </c>
      <c r="O13" s="16">
        <f>N13*PlayerInfo!$B$10</f>
        <v>140</v>
      </c>
      <c r="P13" s="16">
        <f>N13*PlayerInfo!$B$10*1.2*EnemyInfoCasual!H3</f>
        <v>168</v>
      </c>
      <c r="Q13" s="16">
        <f>N13*PlayerInfo!$B$10*1.2*1.5*EnemyInfoCasual!H3</f>
        <v>252</v>
      </c>
      <c r="R13" s="16">
        <f>(J13*O13)+(G13*P13)+(H13*Q13)</f>
        <v>144.67446000000001</v>
      </c>
      <c r="S13" s="16">
        <f>((K13*O13)+(G13*P13)+(I13*Q13))*1.6</f>
        <v>231.88963638400003</v>
      </c>
      <c r="T13" s="16">
        <f>EnemyInfoCasual!G3</f>
        <v>100</v>
      </c>
      <c r="U13" s="16">
        <f>T13*PlayerInfo!$B$11</f>
        <v>100</v>
      </c>
      <c r="V13" s="16">
        <f>T13*PlayerInfo!$B$11*1.2*EnemyInfoCasual!H3</f>
        <v>120</v>
      </c>
      <c r="W13" s="16">
        <f>T13*PlayerInfo!$B$11*1.2*1.5*EnemyInfoCasual!H3</f>
        <v>180</v>
      </c>
      <c r="X13" s="16">
        <f>(J13*U13)+(G13*V13)+(H13*W13)</f>
        <v>103.3389</v>
      </c>
      <c r="Y13" s="16">
        <f>((K13*U13)+(G13*V13)+(I13*W13))*1.6</f>
        <v>165.63545456</v>
      </c>
    </row>
    <row r="14" spans="1:26">
      <c r="A14" s="12" t="s">
        <v>14</v>
      </c>
      <c r="B14">
        <f>EnemyInfoCasual!E4</f>
        <v>390</v>
      </c>
      <c r="C14">
        <f>(B14+(IF(EnemyInfoCasual!I4=1,PlayerInfo!$B$5,0)))*(PlayerInfo!$B$1)*(EnemyInfoCasual!L4+1)</f>
        <v>631.80000000000007</v>
      </c>
      <c r="D14">
        <f>(B14+(IF(EnemyInfoCasual!I4=1,PlayerInfo!$B$5,0))+PlayerInfo!$B$6)*(PlayerInfo!$B$1)*(EnemyInfoCasual!L4+1)*EnemyInfoCasual!H4</f>
        <v>631.80000000000007</v>
      </c>
      <c r="E14">
        <f>(B14+(IF(EnemyInfoCasual!I4=1,PlayerInfo!$B$5,0))+PlayerInfo!$B$6+PlayerInfo!$B$7)*(PlayerInfo!$B$1)*(EnemyInfoCasual!L4+1)*1.2*EnemyInfoCasual!H4</f>
        <v>758.16000000000008</v>
      </c>
      <c r="F14" s="13">
        <f t="shared" ref="F14:F26" si="0">(1-F$27)/14</f>
        <v>7.1357142857142855E-2</v>
      </c>
      <c r="G14" s="13">
        <f>MIN((($B$4+(IF(EnemyInfoCasual!$C4=1,0.05,0))-($B$4*(IF(EnemyInfoCasual!$C4=1,0.05,0))))*PlayerInfo!$B$3)*EnemyInfoCasual!H4,1)</f>
        <v>0.12089999999999999</v>
      </c>
      <c r="H14" s="13">
        <f>MIN((($B$5+(IF(EnemyInfoCasual!$C4=1,0.005,0))-($B$5*(IF(EnemyInfoCasual!$C4=1,0.005,0))))*PlayerInfo!$B$4)*EnemyInfoCasual!H4,1)</f>
        <v>0.01</v>
      </c>
      <c r="I14" s="13">
        <f>MIN((($B$6+(IF(EnemyInfoCasual!$C4=1,0.005,0))-($B$6*(IF(EnemyInfoCasual!$C4=1,0.005,0))))*PlayerInfo!$B$4)*EnemyInfoCasual!H4,1)</f>
        <v>1.1990000000000001E-2</v>
      </c>
      <c r="J14" s="13">
        <f t="shared" ref="J14:J27" si="1">(1*(1-G14)*(1-H14))</f>
        <v>0.870309</v>
      </c>
      <c r="K14" s="14">
        <f t="shared" ref="K14:K27" si="2">(1*(1-G14)*(1-I14))</f>
        <v>0.86855959100000002</v>
      </c>
      <c r="L14" s="16">
        <f t="shared" ref="L14:L27" si="3">(J14*C14)+(G14*D14)+(H14*E14)</f>
        <v>633.82744620000005</v>
      </c>
      <c r="M14" s="16">
        <f t="shared" ref="M14:M19" si="4">((K14*C14)+(G14*D14)+(I14*E14))*1.3</f>
        <v>824.50018039194015</v>
      </c>
      <c r="N14" s="16">
        <f>EnemyInfoCasual!F4</f>
        <v>150</v>
      </c>
      <c r="O14" s="16">
        <f>N14*PlayerInfo!$B$10</f>
        <v>150</v>
      </c>
      <c r="P14" s="16">
        <f>N14*PlayerInfo!$B$10*1.2*EnemyInfoCasual!H4</f>
        <v>180</v>
      </c>
      <c r="Q14" s="16">
        <f>N14*PlayerInfo!$B$10*1.2*1.5*EnemyInfoCasual!H4</f>
        <v>270</v>
      </c>
      <c r="R14" s="16">
        <f t="shared" ref="R14:R27" si="5">(J14*O14)+(G14*P14)+(H14*Q14)</f>
        <v>155.00834999999998</v>
      </c>
      <c r="S14" s="16">
        <f t="shared" ref="S14:S27" si="6">((K14*O14)+(G14*P14)+(I14*Q14))*1.6</f>
        <v>248.45318184000004</v>
      </c>
      <c r="T14" s="16">
        <f>EnemyInfoCasual!G4</f>
        <v>100</v>
      </c>
      <c r="U14" s="16">
        <f>T14*PlayerInfo!$B$11</f>
        <v>100</v>
      </c>
      <c r="V14" s="16">
        <f>T14*PlayerInfo!$B$11*1.2*EnemyInfoCasual!H4</f>
        <v>120</v>
      </c>
      <c r="W14" s="16">
        <f>T14*PlayerInfo!$B$11*1.2*1.5*EnemyInfoCasual!H4</f>
        <v>180</v>
      </c>
      <c r="X14" s="16">
        <f t="shared" ref="X14:X27" si="7">(J14*U14)+(G14*V14)+(H14*W14)</f>
        <v>103.3389</v>
      </c>
      <c r="Y14" s="16">
        <f t="shared" ref="Y14:Y27" si="8">((K14*U14)+(G14*V14)+(I14*W14))*1.6</f>
        <v>165.63545456</v>
      </c>
    </row>
    <row r="15" spans="1:26">
      <c r="A15" s="12" t="s">
        <v>15</v>
      </c>
      <c r="B15">
        <f>EnemyInfoCasual!E5</f>
        <v>410</v>
      </c>
      <c r="C15">
        <f>(B15+(IF(EnemyInfoCasual!I5=1,PlayerInfo!$B$5,0)))*(PlayerInfo!$B$1)*(EnemyInfoCasual!L5+1)</f>
        <v>664.2</v>
      </c>
      <c r="D15">
        <f>(B15+(IF(EnemyInfoCasual!I5=1,PlayerInfo!$B$5,0))+PlayerInfo!$B$6)*(PlayerInfo!$B$1)*(EnemyInfoCasual!L5+1)*EnemyInfoCasual!H5</f>
        <v>664.2</v>
      </c>
      <c r="E15">
        <f>(B15+(IF(EnemyInfoCasual!I5=1,PlayerInfo!$B$5,0))+PlayerInfo!$B$6+PlayerInfo!$B$7)*(PlayerInfo!$B$1)*(EnemyInfoCasual!L5+1)*1.2*EnemyInfoCasual!H5</f>
        <v>797.04000000000008</v>
      </c>
      <c r="F15" s="13">
        <f t="shared" si="0"/>
        <v>7.1357142857142855E-2</v>
      </c>
      <c r="G15" s="13">
        <f>MIN((($B$4+(IF(EnemyInfoCasual!$C5=1,0.05,0))-($B$4*(IF(EnemyInfoCasual!$C5=1,0.05,0))))*PlayerInfo!$B$3)*EnemyInfoCasual!H5,1)</f>
        <v>0.12089999999999999</v>
      </c>
      <c r="H15" s="13">
        <f>MIN((($B$5+(IF(EnemyInfoCasual!$C5=1,0.005,0))-($B$5*(IF(EnemyInfoCasual!$C5=1,0.005,0))))*PlayerInfo!$B$4)*EnemyInfoCasual!H5,1)</f>
        <v>0.01</v>
      </c>
      <c r="I15" s="13">
        <f>MIN((($B$6+(IF(EnemyInfoCasual!$C5=1,0.005,0))-($B$6*(IF(EnemyInfoCasual!$C5=1,0.005,0))))*PlayerInfo!$B$4)*EnemyInfoCasual!H5,1)</f>
        <v>1.1990000000000001E-2</v>
      </c>
      <c r="J15" s="13">
        <f t="shared" si="1"/>
        <v>0.870309</v>
      </c>
      <c r="K15" s="14">
        <f t="shared" si="2"/>
        <v>0.86855959100000002</v>
      </c>
      <c r="L15" s="16">
        <f t="shared" si="3"/>
        <v>666.33141780000005</v>
      </c>
      <c r="M15" s="16">
        <f t="shared" si="4"/>
        <v>866.78224092486005</v>
      </c>
      <c r="N15" s="16">
        <f>EnemyInfoCasual!F5</f>
        <v>150</v>
      </c>
      <c r="O15" s="16">
        <f>N15*PlayerInfo!$B$10</f>
        <v>150</v>
      </c>
      <c r="P15" s="16">
        <f>N15*PlayerInfo!$B$10*1.2*EnemyInfoCasual!H5</f>
        <v>180</v>
      </c>
      <c r="Q15" s="16">
        <f>N15*PlayerInfo!$B$10*1.2*1.5*EnemyInfoCasual!H5</f>
        <v>270</v>
      </c>
      <c r="R15" s="16">
        <f t="shared" si="5"/>
        <v>155.00834999999998</v>
      </c>
      <c r="S15" s="16">
        <f t="shared" si="6"/>
        <v>248.45318184000004</v>
      </c>
      <c r="T15" s="16">
        <f>EnemyInfoCasual!G5</f>
        <v>100</v>
      </c>
      <c r="U15" s="16">
        <f>T15*PlayerInfo!$B$11</f>
        <v>100</v>
      </c>
      <c r="V15" s="16">
        <f>T15*PlayerInfo!$B$11*1.2*EnemyInfoCasual!H5</f>
        <v>120</v>
      </c>
      <c r="W15" s="16">
        <f>T15*PlayerInfo!$B$11*1.2*1.5*EnemyInfoCasual!H5</f>
        <v>180</v>
      </c>
      <c r="X15" s="16">
        <f t="shared" si="7"/>
        <v>103.3389</v>
      </c>
      <c r="Y15" s="16">
        <f t="shared" si="8"/>
        <v>165.63545456</v>
      </c>
    </row>
    <row r="16" spans="1:26">
      <c r="A16" s="12" t="s">
        <v>16</v>
      </c>
      <c r="B16">
        <f>EnemyInfoCasual!E6</f>
        <v>430</v>
      </c>
      <c r="C16">
        <f>(B16+(IF(EnemyInfoCasual!I6=1,PlayerInfo!$B$5,0)))*(PlayerInfo!$B$1)*(EnemyInfoCasual!L6+1)</f>
        <v>773.99999999999989</v>
      </c>
      <c r="D16">
        <f>(B16+(IF(EnemyInfoCasual!I6=1,PlayerInfo!$B$5,0))+PlayerInfo!$B$6)*(PlayerInfo!$B$1)*(EnemyInfoCasual!L6+1)*EnemyInfoCasual!H6</f>
        <v>773.99999999999989</v>
      </c>
      <c r="E16">
        <f>(B16+(IF(EnemyInfoCasual!I6=1,PlayerInfo!$B$5,0))+PlayerInfo!$B$6+PlayerInfo!$B$7)*(PlayerInfo!$B$1)*(EnemyInfoCasual!L6+1)*1.2*EnemyInfoCasual!H6</f>
        <v>928.79999999999984</v>
      </c>
      <c r="F16" s="13">
        <f t="shared" si="0"/>
        <v>7.1357142857142855E-2</v>
      </c>
      <c r="G16" s="13">
        <f>MIN((($B$4+(IF(EnemyInfoCasual!$C6=1,0.05,0))-($B$4*(IF(EnemyInfoCasual!$C6=1,0.05,0))))*PlayerInfo!$B$3)*EnemyInfoCasual!H6,1)</f>
        <v>0.12089999999999999</v>
      </c>
      <c r="H16" s="13">
        <f>MIN((($B$5+(IF(EnemyInfoCasual!$C6=1,0.005,0))-($B$5*(IF(EnemyInfoCasual!$C6=1,0.005,0))))*PlayerInfo!$B$4)*EnemyInfoCasual!H6,1)</f>
        <v>0.01</v>
      </c>
      <c r="I16" s="13">
        <f>MIN((($B$6+(IF(EnemyInfoCasual!$C6=1,0.005,0))-($B$6*(IF(EnemyInfoCasual!$C6=1,0.005,0))))*PlayerInfo!$B$4)*EnemyInfoCasual!H6,1)</f>
        <v>1.1990000000000001E-2</v>
      </c>
      <c r="J16" s="13">
        <f t="shared" si="1"/>
        <v>0.870309</v>
      </c>
      <c r="K16" s="14">
        <f t="shared" si="2"/>
        <v>0.86855959100000002</v>
      </c>
      <c r="L16" s="16">
        <f t="shared" si="3"/>
        <v>776.48376599999995</v>
      </c>
      <c r="M16" s="16">
        <f t="shared" si="4"/>
        <v>1010.0714460641998</v>
      </c>
      <c r="N16" s="16">
        <f>EnemyInfoCasual!F6</f>
        <v>170</v>
      </c>
      <c r="O16" s="16">
        <f>N16*PlayerInfo!$B$10</f>
        <v>170</v>
      </c>
      <c r="P16" s="16">
        <f>N16*PlayerInfo!$B$10*1.2*EnemyInfoCasual!H6</f>
        <v>204</v>
      </c>
      <c r="Q16" s="16">
        <f>N16*PlayerInfo!$B$10*1.2*1.5*EnemyInfoCasual!H6</f>
        <v>306</v>
      </c>
      <c r="R16" s="16">
        <f t="shared" si="5"/>
        <v>175.67613</v>
      </c>
      <c r="S16" s="16">
        <f t="shared" si="6"/>
        <v>281.58027275200004</v>
      </c>
      <c r="T16" s="16">
        <f>EnemyInfoCasual!G6</f>
        <v>100</v>
      </c>
      <c r="U16" s="16">
        <f>T16*PlayerInfo!$B$11</f>
        <v>100</v>
      </c>
      <c r="V16" s="16">
        <f>T16*PlayerInfo!$B$11*1.2*EnemyInfoCasual!H6</f>
        <v>120</v>
      </c>
      <c r="W16" s="16">
        <f>T16*PlayerInfo!$B$11*1.2*1.5*EnemyInfoCasual!H6</f>
        <v>180</v>
      </c>
      <c r="X16" s="16">
        <f t="shared" si="7"/>
        <v>103.3389</v>
      </c>
      <c r="Y16" s="16">
        <f t="shared" si="8"/>
        <v>165.63545456</v>
      </c>
    </row>
    <row r="17" spans="1:26">
      <c r="A17" s="12" t="s">
        <v>25</v>
      </c>
      <c r="B17">
        <f>EnemyInfoCasual!E7</f>
        <v>450</v>
      </c>
      <c r="C17">
        <f>(B17+(IF(EnemyInfoCasual!I7=1,PlayerInfo!$B$5,0)))*(PlayerInfo!$B$1)*(EnemyInfoCasual!L7+1)</f>
        <v>729</v>
      </c>
      <c r="D17">
        <f>(B17+(IF(EnemyInfoCasual!I7=1,PlayerInfo!$B$5,0))+PlayerInfo!$B$6)*(PlayerInfo!$B$1)*(EnemyInfoCasual!L7+1)*EnemyInfoCasual!H7</f>
        <v>729</v>
      </c>
      <c r="E17">
        <f>(B17+(IF(EnemyInfoCasual!I7=1,PlayerInfo!$B$5,0))+PlayerInfo!$B$6+PlayerInfo!$B$7)*(PlayerInfo!$B$1)*(EnemyInfoCasual!L7+1)*1.2*EnemyInfoCasual!H7</f>
        <v>874.8</v>
      </c>
      <c r="F17" s="13">
        <f t="shared" si="0"/>
        <v>7.1357142857142855E-2</v>
      </c>
      <c r="G17" s="13">
        <f>MIN((($B$4+(IF(EnemyInfoCasual!$C7=1,0.05,0))-($B$4*(IF(EnemyInfoCasual!$C7=1,0.05,0))))*PlayerInfo!$B$3)*EnemyInfoCasual!H7,1)</f>
        <v>0.12089999999999999</v>
      </c>
      <c r="H17" s="13">
        <f>MIN((($B$5+(IF(EnemyInfoCasual!$C7=1,0.005,0))-($B$5*(IF(EnemyInfoCasual!$C7=1,0.005,0))))*PlayerInfo!$B$4)*EnemyInfoCasual!H7,1)</f>
        <v>0.01</v>
      </c>
      <c r="I17" s="13">
        <f>MIN((($B$6+(IF(EnemyInfoCasual!$C7=1,0.005,0))-($B$6*(IF(EnemyInfoCasual!$C7=1,0.005,0))))*PlayerInfo!$B$4)*EnemyInfoCasual!H7,1)</f>
        <v>1.1990000000000001E-2</v>
      </c>
      <c r="J17" s="13">
        <f t="shared" si="1"/>
        <v>0.870309</v>
      </c>
      <c r="K17" s="14">
        <f t="shared" si="2"/>
        <v>0.86855959100000002</v>
      </c>
      <c r="L17" s="16">
        <f t="shared" si="3"/>
        <v>731.33936100000005</v>
      </c>
      <c r="M17" s="16">
        <f t="shared" si="4"/>
        <v>951.34636199069996</v>
      </c>
      <c r="N17" s="16">
        <f>EnemyInfoCasual!F7</f>
        <v>170</v>
      </c>
      <c r="O17" s="16">
        <f>N17*PlayerInfo!$B$10</f>
        <v>170</v>
      </c>
      <c r="P17" s="16">
        <f>N17*PlayerInfo!$B$10*1.2*EnemyInfoCasual!H7</f>
        <v>204</v>
      </c>
      <c r="Q17" s="16">
        <f>N17*PlayerInfo!$B$10*1.2*1.5*EnemyInfoCasual!H7</f>
        <v>306</v>
      </c>
      <c r="R17" s="16">
        <f t="shared" si="5"/>
        <v>175.67613</v>
      </c>
      <c r="S17" s="16">
        <f t="shared" si="6"/>
        <v>281.58027275200004</v>
      </c>
      <c r="T17" s="16">
        <f>EnemyInfoCasual!G7</f>
        <v>100</v>
      </c>
      <c r="U17" s="16">
        <f>T17*PlayerInfo!$B$11</f>
        <v>100</v>
      </c>
      <c r="V17" s="16">
        <f>T17*PlayerInfo!$B$11*1.2*EnemyInfoCasual!H7</f>
        <v>120</v>
      </c>
      <c r="W17" s="16">
        <f>T17*PlayerInfo!$B$11*1.2*1.5*EnemyInfoCasual!H7</f>
        <v>180</v>
      </c>
      <c r="X17" s="16">
        <f t="shared" si="7"/>
        <v>103.3389</v>
      </c>
      <c r="Y17" s="16">
        <f t="shared" si="8"/>
        <v>165.63545456</v>
      </c>
    </row>
    <row r="18" spans="1:26">
      <c r="A18" s="12" t="s">
        <v>26</v>
      </c>
      <c r="B18">
        <f>EnemyInfoCasual!E8</f>
        <v>470</v>
      </c>
      <c r="C18">
        <f>(B18+(IF(EnemyInfoCasual!I8=1,PlayerInfo!$B$5,0)))*(PlayerInfo!$B$1)*(EnemyInfoCasual!L8+1)</f>
        <v>761.40000000000009</v>
      </c>
      <c r="D18">
        <f>(B18+(IF(EnemyInfoCasual!I8=1,PlayerInfo!$B$5,0))+PlayerInfo!$B$6)*(PlayerInfo!$B$1)*(EnemyInfoCasual!L8+1)*EnemyInfoCasual!H8</f>
        <v>761.40000000000009</v>
      </c>
      <c r="E18">
        <f>(B18+(IF(EnemyInfoCasual!I8=1,PlayerInfo!$B$5,0))+PlayerInfo!$B$6+PlayerInfo!$B$7)*(PlayerInfo!$B$1)*(EnemyInfoCasual!L8+1)*1.2*EnemyInfoCasual!H8</f>
        <v>913.68000000000006</v>
      </c>
      <c r="F18" s="13">
        <f t="shared" si="0"/>
        <v>7.1357142857142855E-2</v>
      </c>
      <c r="G18" s="13">
        <f>MIN((($B$4+(IF(EnemyInfoCasual!$C8=1,0.05,0))-($B$4*(IF(EnemyInfoCasual!$C8=1,0.05,0))))*PlayerInfo!$B$3)*EnemyInfoCasual!H8,1)</f>
        <v>0.12089999999999999</v>
      </c>
      <c r="H18" s="13">
        <f>MIN((($B$5+(IF(EnemyInfoCasual!$C8=1,0.005,0))-($B$5*(IF(EnemyInfoCasual!$C8=1,0.005,0))))*PlayerInfo!$B$4)*EnemyInfoCasual!H8,1)</f>
        <v>0.01</v>
      </c>
      <c r="I18" s="13">
        <f>MIN((($B$6+(IF(EnemyInfoCasual!$C8=1,0.005,0))-($B$6*(IF(EnemyInfoCasual!$C8=1,0.005,0))))*PlayerInfo!$B$4)*EnemyInfoCasual!H8,1)</f>
        <v>1.1990000000000001E-2</v>
      </c>
      <c r="J18" s="13">
        <f t="shared" si="1"/>
        <v>0.870309</v>
      </c>
      <c r="K18" s="14">
        <f t="shared" si="2"/>
        <v>0.86855959100000002</v>
      </c>
      <c r="L18" s="16">
        <f t="shared" si="3"/>
        <v>763.84333260000005</v>
      </c>
      <c r="M18" s="16">
        <f t="shared" si="4"/>
        <v>993.62842252362032</v>
      </c>
      <c r="N18" s="16">
        <f>EnemyInfoCasual!F8</f>
        <v>180</v>
      </c>
      <c r="O18" s="16">
        <f>N18*PlayerInfo!$B$10</f>
        <v>180</v>
      </c>
      <c r="P18" s="16">
        <f>N18*PlayerInfo!$B$10*1.2*EnemyInfoCasual!H8</f>
        <v>216</v>
      </c>
      <c r="Q18" s="16">
        <f>N18*PlayerInfo!$B$10*1.2*1.5*EnemyInfoCasual!H8</f>
        <v>324</v>
      </c>
      <c r="R18" s="16">
        <f t="shared" si="5"/>
        <v>186.01002</v>
      </c>
      <c r="S18" s="16">
        <f t="shared" si="6"/>
        <v>298.14381820800003</v>
      </c>
      <c r="T18" s="16">
        <f>EnemyInfoCasual!G8</f>
        <v>100</v>
      </c>
      <c r="U18" s="16">
        <f>T18*PlayerInfo!$B$11</f>
        <v>100</v>
      </c>
      <c r="V18" s="16">
        <f>T18*PlayerInfo!$B$11*1.2*EnemyInfoCasual!H8</f>
        <v>120</v>
      </c>
      <c r="W18" s="16">
        <f>T18*PlayerInfo!$B$11*1.2*1.5*EnemyInfoCasual!H8</f>
        <v>180</v>
      </c>
      <c r="X18" s="16">
        <f t="shared" si="7"/>
        <v>103.3389</v>
      </c>
      <c r="Y18" s="16">
        <f t="shared" si="8"/>
        <v>165.63545456</v>
      </c>
    </row>
    <row r="19" spans="1:26">
      <c r="A19" s="12" t="s">
        <v>27</v>
      </c>
      <c r="B19">
        <f>EnemyInfoCasual!E9</f>
        <v>490</v>
      </c>
      <c r="C19">
        <f>(B19+(IF(EnemyInfoCasual!I9=1,PlayerInfo!$B$5,0)))*(PlayerInfo!$B$1)*(EnemyInfoCasual!L9+1)</f>
        <v>793.80000000000007</v>
      </c>
      <c r="D19">
        <f>(B19+(IF(EnemyInfoCasual!I9=1,PlayerInfo!$B$5,0))+PlayerInfo!$B$6)*(PlayerInfo!$B$1)*(EnemyInfoCasual!L9+1)*EnemyInfoCasual!H9</f>
        <v>793.80000000000007</v>
      </c>
      <c r="E19">
        <f>(B19+(IF(EnemyInfoCasual!I9=1,PlayerInfo!$B$5,0))+PlayerInfo!$B$6+PlayerInfo!$B$7)*(PlayerInfo!$B$1)*(EnemyInfoCasual!L9+1)*1.2*EnemyInfoCasual!H9</f>
        <v>952.56000000000006</v>
      </c>
      <c r="F19" s="13">
        <f t="shared" si="0"/>
        <v>7.1357142857142855E-2</v>
      </c>
      <c r="G19" s="13">
        <f>MIN((($B$4+(IF(EnemyInfoCasual!$C9=1,0.05,0))-($B$4*(IF(EnemyInfoCasual!$C9=1,0.05,0))))*PlayerInfo!$B$3)*EnemyInfoCasual!H9,1)</f>
        <v>0.12089999999999999</v>
      </c>
      <c r="H19" s="13">
        <f>MIN((($B$5+(IF(EnemyInfoCasual!$C9=1,0.005,0))-($B$5*(IF(EnemyInfoCasual!$C9=1,0.005,0))))*PlayerInfo!$B$4)*EnemyInfoCasual!H9,1)</f>
        <v>0.01</v>
      </c>
      <c r="I19" s="13">
        <f>MIN((($B$6+(IF(EnemyInfoCasual!$C9=1,0.005,0))-($B$6*(IF(EnemyInfoCasual!$C9=1,0.005,0))))*PlayerInfo!$B$4)*EnemyInfoCasual!H9,1)</f>
        <v>1.1990000000000001E-2</v>
      </c>
      <c r="J19" s="13">
        <f t="shared" si="1"/>
        <v>0.870309</v>
      </c>
      <c r="K19" s="14">
        <f t="shared" si="2"/>
        <v>0.86855959100000002</v>
      </c>
      <c r="L19" s="16">
        <f t="shared" si="3"/>
        <v>796.34730420000005</v>
      </c>
      <c r="M19" s="16">
        <f t="shared" si="4"/>
        <v>1035.91048305654</v>
      </c>
      <c r="N19" s="16">
        <f>EnemyInfoCasual!F9</f>
        <v>180</v>
      </c>
      <c r="O19" s="16">
        <f>N19*PlayerInfo!$B$10</f>
        <v>180</v>
      </c>
      <c r="P19" s="16">
        <f>N19*PlayerInfo!$B$10*1.2*EnemyInfoCasual!H9</f>
        <v>216</v>
      </c>
      <c r="Q19" s="16">
        <f>N19*PlayerInfo!$B$10*1.2*1.5*EnemyInfoCasual!H9</f>
        <v>324</v>
      </c>
      <c r="R19" s="16">
        <f t="shared" si="5"/>
        <v>186.01002</v>
      </c>
      <c r="S19" s="16">
        <f t="shared" si="6"/>
        <v>298.14381820800003</v>
      </c>
      <c r="T19" s="16">
        <f>EnemyInfoCasual!G9</f>
        <v>100</v>
      </c>
      <c r="U19" s="16">
        <f>T19*PlayerInfo!$B$11</f>
        <v>100</v>
      </c>
      <c r="V19" s="16">
        <f>T19*PlayerInfo!$B$11*1.2*EnemyInfoCasual!H9</f>
        <v>120</v>
      </c>
      <c r="W19" s="16">
        <f>T19*PlayerInfo!$B$11*1.2*1.5*EnemyInfoCasual!H9</f>
        <v>180</v>
      </c>
      <c r="X19" s="16">
        <f t="shared" si="7"/>
        <v>103.3389</v>
      </c>
      <c r="Y19" s="16">
        <f t="shared" si="8"/>
        <v>165.63545456</v>
      </c>
    </row>
    <row r="20" spans="1:26">
      <c r="A20" s="12" t="s">
        <v>28</v>
      </c>
      <c r="B20">
        <f>EnemyInfoCasual!E10</f>
        <v>310</v>
      </c>
      <c r="C20">
        <f>(B20+(IF(EnemyInfoCasual!I10=1,PlayerInfo!$B$5,0)))*(PlayerInfo!$B$1)*(EnemyInfoCasual!L10+1)</f>
        <v>502.20000000000005</v>
      </c>
      <c r="D20">
        <f>(B20+(IF(EnemyInfoCasual!I10=1,PlayerInfo!$B$5,0))+PlayerInfo!$B$6)*(PlayerInfo!$B$1)*(EnemyInfoCasual!L10+1)*EnemyInfoCasual!H10</f>
        <v>0</v>
      </c>
      <c r="E20">
        <f>(B20+(IF(EnemyInfoCasual!I10=1,PlayerInfo!$B$5,0))+PlayerInfo!$B$6+PlayerInfo!$B$7)*(PlayerInfo!$B$1)*(EnemyInfoCasual!L10+1)*1.2*EnemyInfoCasual!H10</f>
        <v>0</v>
      </c>
      <c r="F20" s="13">
        <f t="shared" si="0"/>
        <v>7.1357142857142855E-2</v>
      </c>
      <c r="G20" s="13">
        <f>MIN((($B$4+(IF(EnemyInfoCasual!$C10=1,0.05,0))-($B$4*(IF(EnemyInfoCasual!$C10=1,0.05,0))))*PlayerInfo!$B$3)*EnemyInfoCasual!H10,1)</f>
        <v>0</v>
      </c>
      <c r="H20" s="13">
        <f>MIN((($B$5+(IF(EnemyInfoCasual!$C10=1,0.005,0))-($B$5*(IF(EnemyInfoCasual!$C10=1,0.005,0))))*PlayerInfo!$B$4)*EnemyInfoCasual!H10,1)</f>
        <v>0</v>
      </c>
      <c r="I20" s="13">
        <f>MIN((($B$6+(IF(EnemyInfoCasual!$C10=1,0.005,0))-($B$6*(IF(EnemyInfoCasual!$C10=1,0.005,0))))*PlayerInfo!$B$4)*EnemyInfoCasual!H10,1)</f>
        <v>0</v>
      </c>
      <c r="J20" s="13">
        <f t="shared" si="1"/>
        <v>1</v>
      </c>
      <c r="K20" s="14">
        <f t="shared" si="2"/>
        <v>1</v>
      </c>
      <c r="L20" s="16">
        <f>(J20*C20)+L16</f>
        <v>1278.6837660000001</v>
      </c>
      <c r="M20" s="16">
        <f>((K20*C20)*1.3)+M16</f>
        <v>1662.9314460641999</v>
      </c>
      <c r="N20" s="16">
        <f>EnemyInfoCasual!F10</f>
        <v>120</v>
      </c>
      <c r="O20" s="16">
        <f>N20*PlayerInfo!$B$10</f>
        <v>120</v>
      </c>
      <c r="P20" s="16">
        <f>N20*PlayerInfo!$B$10*1.2*EnemyInfoCasual!H10</f>
        <v>0</v>
      </c>
      <c r="Q20" s="16">
        <f>N20*PlayerInfo!$B$10*1.2*1.5*EnemyInfoCasual!H10</f>
        <v>0</v>
      </c>
      <c r="R20" s="16">
        <f>(J20*O20)+(G20*P20)+(H20*Q20)+R16</f>
        <v>295.67613</v>
      </c>
      <c r="S20" s="16">
        <f>((K20*O20)+(G20*P20)+(I20*Q20))*1.6+S16</f>
        <v>473.58027275200004</v>
      </c>
      <c r="T20" s="16">
        <f>EnemyInfoCasual!G10</f>
        <v>100</v>
      </c>
      <c r="U20" s="16">
        <f>T20*PlayerInfo!$B$11</f>
        <v>100</v>
      </c>
      <c r="V20" s="16">
        <f>T20*PlayerInfo!$B$11*1.2*EnemyInfoCasual!H10</f>
        <v>0</v>
      </c>
      <c r="W20" s="16">
        <f>T20*PlayerInfo!$B$11*1.2*1.5*EnemyInfoCasual!H10</f>
        <v>0</v>
      </c>
      <c r="X20" s="16">
        <f>(J20*U20)+(G20*V20)+(H20*W20)+X16</f>
        <v>203.3389</v>
      </c>
      <c r="Y20" s="16">
        <f>((K20*U20)+(G20*V20)+(I20*W20))*1.6+Y16</f>
        <v>325.63545455999997</v>
      </c>
      <c r="Z20" t="s">
        <v>577</v>
      </c>
    </row>
    <row r="21" spans="1:26">
      <c r="A21" s="12" t="s">
        <v>29</v>
      </c>
      <c r="B21">
        <f>EnemyInfoCasual!E11</f>
        <v>530</v>
      </c>
      <c r="C21">
        <f>(B21+(IF(EnemyInfoCasual!I11=1,PlayerInfo!$B$5,0)))*(PlayerInfo!$B$1)*(EnemyInfoCasual!L11+1)</f>
        <v>858.6</v>
      </c>
      <c r="D21">
        <f>(B21+(IF(EnemyInfoCasual!I11=1,PlayerInfo!$B$5,0))+PlayerInfo!$B$6)*(PlayerInfo!$B$1)*(EnemyInfoCasual!L11+1)*EnemyInfoCasual!H11</f>
        <v>858.6</v>
      </c>
      <c r="E21">
        <f>(B21+(IF(EnemyInfoCasual!I11=1,PlayerInfo!$B$5,0))+PlayerInfo!$B$6+PlayerInfo!$B$7)*(PlayerInfo!$B$1)*(EnemyInfoCasual!L11+1)*1.2*EnemyInfoCasual!H11</f>
        <v>1030.32</v>
      </c>
      <c r="F21" s="13">
        <f t="shared" si="0"/>
        <v>7.1357142857142855E-2</v>
      </c>
      <c r="G21" s="13">
        <f>MIN((($B$4+(IF(EnemyInfoCasual!$C11=1,0.05,0))-($B$4*(IF(EnemyInfoCasual!$C11=1,0.05,0))))*PlayerInfo!$B$3)*EnemyInfoCasual!H11,1)</f>
        <v>0.12089999999999999</v>
      </c>
      <c r="H21" s="13">
        <f>MIN((($B$5+(IF(EnemyInfoCasual!$C11=1,0.005,0))-($B$5*(IF(EnemyInfoCasual!$C11=1,0.005,0))))*PlayerInfo!$B$4)*EnemyInfoCasual!H11,1)</f>
        <v>0.01</v>
      </c>
      <c r="I21" s="13">
        <f>MIN((($B$6+(IF(EnemyInfoCasual!$C11=1,0.005,0))-($B$6*(IF(EnemyInfoCasual!$C11=1,0.005,0))))*PlayerInfo!$B$4)*EnemyInfoCasual!H11,1)</f>
        <v>1.1990000000000001E-2</v>
      </c>
      <c r="J21" s="13">
        <f t="shared" si="1"/>
        <v>0.870309</v>
      </c>
      <c r="K21" s="14">
        <f t="shared" si="2"/>
        <v>0.86855959100000002</v>
      </c>
      <c r="L21" s="16">
        <f t="shared" si="3"/>
        <v>861.35524740000005</v>
      </c>
      <c r="M21" s="16">
        <f t="shared" ref="M21:M27" si="9">((K21*C21)+(G21*D21)+(I21*E21))*1.3</f>
        <v>1120.4746041223802</v>
      </c>
      <c r="N21" s="16">
        <f>EnemyInfoCasual!F11</f>
        <v>200</v>
      </c>
      <c r="O21" s="16">
        <f>N21*PlayerInfo!$B$10</f>
        <v>200</v>
      </c>
      <c r="P21" s="16">
        <f>N21*PlayerInfo!$B$10*1.2*EnemyInfoCasual!H11</f>
        <v>240</v>
      </c>
      <c r="Q21" s="16">
        <f>N21*PlayerInfo!$B$10*1.2*1.5*EnemyInfoCasual!H11</f>
        <v>360</v>
      </c>
      <c r="R21" s="16">
        <f t="shared" si="5"/>
        <v>206.67779999999999</v>
      </c>
      <c r="S21" s="16">
        <f t="shared" si="6"/>
        <v>331.27090912</v>
      </c>
      <c r="T21" s="16">
        <f>EnemyInfoCasual!G11</f>
        <v>100</v>
      </c>
      <c r="U21" s="16">
        <f>T21*PlayerInfo!$B$11</f>
        <v>100</v>
      </c>
      <c r="V21" s="16">
        <f>T21*PlayerInfo!$B$11*1.2*EnemyInfoCasual!H11</f>
        <v>120</v>
      </c>
      <c r="W21" s="16">
        <f>T21*PlayerInfo!$B$11*1.2*1.5*EnemyInfoCasual!H11</f>
        <v>180</v>
      </c>
      <c r="X21" s="16">
        <f t="shared" si="7"/>
        <v>103.3389</v>
      </c>
      <c r="Y21" s="16">
        <f t="shared" si="8"/>
        <v>165.63545456</v>
      </c>
    </row>
    <row r="22" spans="1:26">
      <c r="A22" s="4" t="s">
        <v>30</v>
      </c>
      <c r="B22">
        <f>EnemyInfoCasual!E12</f>
        <v>570</v>
      </c>
      <c r="C22">
        <f>(B22+(IF(EnemyInfoCasual!I12=1,PlayerInfo!$B$5,0)))*(PlayerInfo!$B$1)*(EnemyInfoCasual!L12+1)</f>
        <v>923.40000000000009</v>
      </c>
      <c r="D22">
        <f>(B22+(IF(EnemyInfoCasual!I12=1,PlayerInfo!$B$5,0))+PlayerInfo!$B$6)*(PlayerInfo!$B$1)*(EnemyInfoCasual!L12+1)*EnemyInfoCasual!H12</f>
        <v>923.40000000000009</v>
      </c>
      <c r="E22">
        <f>(B22+(IF(EnemyInfoCasual!I12=1,PlayerInfo!$B$5,0))+PlayerInfo!$B$6+PlayerInfo!$B$7)*(PlayerInfo!$B$1)*(EnemyInfoCasual!L12+1)*1.2*EnemyInfoCasual!H12</f>
        <v>1108.0800000000002</v>
      </c>
      <c r="F22" s="13">
        <f t="shared" si="0"/>
        <v>7.1357142857142855E-2</v>
      </c>
      <c r="G22" s="13">
        <f>MIN((($B$4+(IF(EnemyInfoCasual!$C12=1,0.05,0))-($B$4*(IF(EnemyInfoCasual!$C12=1,0.05,0))))*PlayerInfo!$B$3)*EnemyInfoCasual!H12,1)</f>
        <v>0.12089999999999999</v>
      </c>
      <c r="H22" s="13">
        <f>MIN((($B$5+(IF(EnemyInfoCasual!$C12=1,0.005,0))-($B$5*(IF(EnemyInfoCasual!$C12=1,0.005,0))))*PlayerInfo!$B$4)*EnemyInfoCasual!H12,1)</f>
        <v>0.01</v>
      </c>
      <c r="I22" s="13">
        <f>MIN((($B$6+(IF(EnemyInfoCasual!$C12=1,0.005,0))-($B$6*(IF(EnemyInfoCasual!$C12=1,0.005,0))))*PlayerInfo!$B$4)*EnemyInfoCasual!H12,1)</f>
        <v>1.1990000000000001E-2</v>
      </c>
      <c r="J22" s="13">
        <f t="shared" si="1"/>
        <v>0.870309</v>
      </c>
      <c r="K22" s="14">
        <f t="shared" si="2"/>
        <v>0.86855959100000002</v>
      </c>
      <c r="L22" s="16">
        <f t="shared" si="3"/>
        <v>926.36319060000005</v>
      </c>
      <c r="M22" s="16">
        <f t="shared" si="9"/>
        <v>1205.03872518822</v>
      </c>
      <c r="N22" s="16">
        <f>EnemyInfoCasual!F12</f>
        <v>210</v>
      </c>
      <c r="O22" s="16">
        <f>N22*PlayerInfo!$B$10</f>
        <v>210</v>
      </c>
      <c r="P22" s="16">
        <f>N22*PlayerInfo!$B$10*1.2*EnemyInfoCasual!H12</f>
        <v>252</v>
      </c>
      <c r="Q22" s="16">
        <f>N22*PlayerInfo!$B$10*1.2*1.5*EnemyInfoCasual!H12</f>
        <v>378</v>
      </c>
      <c r="R22" s="16">
        <f t="shared" si="5"/>
        <v>217.01169000000002</v>
      </c>
      <c r="S22" s="16">
        <f t="shared" si="6"/>
        <v>347.83445457600004</v>
      </c>
      <c r="T22" s="16">
        <f>EnemyInfoCasual!G12</f>
        <v>100</v>
      </c>
      <c r="U22" s="16">
        <f>T22*PlayerInfo!$B$11</f>
        <v>100</v>
      </c>
      <c r="V22" s="16">
        <f>T22*PlayerInfo!$B$11*1.2*EnemyInfoCasual!H12</f>
        <v>120</v>
      </c>
      <c r="W22" s="16">
        <f>T22*PlayerInfo!$B$11*1.2*1.5*EnemyInfoCasual!H12</f>
        <v>180</v>
      </c>
      <c r="X22" s="16">
        <f t="shared" si="7"/>
        <v>103.3389</v>
      </c>
      <c r="Y22" s="16">
        <f t="shared" si="8"/>
        <v>165.63545456</v>
      </c>
    </row>
    <row r="23" spans="1:26">
      <c r="A23" s="4" t="s">
        <v>31</v>
      </c>
      <c r="B23">
        <f>EnemyInfoCasual!E13</f>
        <v>590</v>
      </c>
      <c r="C23">
        <f>(B23+(IF(EnemyInfoCasual!I13=1,PlayerInfo!$B$5,0)))*(PlayerInfo!$B$1)*(EnemyInfoCasual!L13+1)</f>
        <v>955.80000000000007</v>
      </c>
      <c r="D23">
        <f>(B23+(IF(EnemyInfoCasual!I13=1,PlayerInfo!$B$5,0))+PlayerInfo!$B$6)*(PlayerInfo!$B$1)*(EnemyInfoCasual!L13+1)*EnemyInfoCasual!H13</f>
        <v>955.80000000000007</v>
      </c>
      <c r="E23">
        <f>(B23+(IF(EnemyInfoCasual!I13=1,PlayerInfo!$B$5,0))+PlayerInfo!$B$6+PlayerInfo!$B$7)*(PlayerInfo!$B$1)*(EnemyInfoCasual!L13+1)*1.2*EnemyInfoCasual!H13</f>
        <v>1146.96</v>
      </c>
      <c r="F23" s="13">
        <f t="shared" si="0"/>
        <v>7.1357142857142855E-2</v>
      </c>
      <c r="G23" s="13">
        <f>MIN((($B$4+(IF(EnemyInfoCasual!$C13=1,0.05,0))-($B$4*(IF(EnemyInfoCasual!$C13=1,0.05,0))))*PlayerInfo!$B$3)*EnemyInfoCasual!H13,1)</f>
        <v>0.12089999999999999</v>
      </c>
      <c r="H23" s="13">
        <f>MIN((($B$5+(IF(EnemyInfoCasual!$C13=1,0.005,0))-($B$5*(IF(EnemyInfoCasual!$C13=1,0.005,0))))*PlayerInfo!$B$4)*EnemyInfoCasual!H13,1)</f>
        <v>0.01</v>
      </c>
      <c r="I23" s="13">
        <f>MIN((($B$6+(IF(EnemyInfoCasual!$C13=1,0.005,0))-($B$6*(IF(EnemyInfoCasual!$C13=1,0.005,0))))*PlayerInfo!$B$4)*EnemyInfoCasual!H13,1)</f>
        <v>1.1990000000000001E-2</v>
      </c>
      <c r="J23" s="13">
        <f t="shared" si="1"/>
        <v>0.870309</v>
      </c>
      <c r="K23" s="14">
        <f t="shared" si="2"/>
        <v>0.86855959100000002</v>
      </c>
      <c r="L23" s="16">
        <f t="shared" si="3"/>
        <v>958.86716220000005</v>
      </c>
      <c r="M23" s="16">
        <f t="shared" si="9"/>
        <v>1247.3207857211403</v>
      </c>
      <c r="N23" s="16">
        <f>EnemyInfoCasual!F13</f>
        <v>210</v>
      </c>
      <c r="O23" s="16">
        <f>N23*PlayerInfo!$B$10</f>
        <v>210</v>
      </c>
      <c r="P23" s="16">
        <f>N23*PlayerInfo!$B$10*1.2*EnemyInfoCasual!H13</f>
        <v>252</v>
      </c>
      <c r="Q23" s="16">
        <f>N23*PlayerInfo!$B$10*1.2*1.5*EnemyInfoCasual!H13</f>
        <v>378</v>
      </c>
      <c r="R23" s="16">
        <f t="shared" si="5"/>
        <v>217.01169000000002</v>
      </c>
      <c r="S23" s="16">
        <f t="shared" si="6"/>
        <v>347.83445457600004</v>
      </c>
      <c r="T23" s="16">
        <f>EnemyInfoCasual!G13</f>
        <v>100</v>
      </c>
      <c r="U23" s="16">
        <f>T23*PlayerInfo!$B$11</f>
        <v>100</v>
      </c>
      <c r="V23" s="16">
        <f>T23*PlayerInfo!$B$11*1.2*EnemyInfoCasual!H13</f>
        <v>120</v>
      </c>
      <c r="W23" s="16">
        <f>T23*PlayerInfo!$B$11*1.2*1.5*EnemyInfoCasual!H13</f>
        <v>180</v>
      </c>
      <c r="X23" s="16">
        <f t="shared" si="7"/>
        <v>103.3389</v>
      </c>
      <c r="Y23" s="16">
        <f t="shared" si="8"/>
        <v>165.63545456</v>
      </c>
    </row>
    <row r="24" spans="1:26">
      <c r="A24" s="4" t="s">
        <v>32</v>
      </c>
      <c r="B24">
        <f>EnemyInfoCasual!E14</f>
        <v>610</v>
      </c>
      <c r="C24">
        <f>(B24+(IF(EnemyInfoCasual!I14=1,PlayerInfo!$B$5,0)))*(PlayerInfo!$B$1)*(EnemyInfoCasual!L14+1)</f>
        <v>988.2</v>
      </c>
      <c r="D24">
        <f>(B24+(IF(EnemyInfoCasual!I14=1,PlayerInfo!$B$5,0))+PlayerInfo!$B$6)*(PlayerInfo!$B$1)*(EnemyInfoCasual!L14+1)*EnemyInfoCasual!H14</f>
        <v>988.2</v>
      </c>
      <c r="E24">
        <f>(B24+(IF(EnemyInfoCasual!I14=1,PlayerInfo!$B$5,0))+PlayerInfo!$B$6+PlayerInfo!$B$7)*(PlayerInfo!$B$1)*(EnemyInfoCasual!L14+1)*1.2*EnemyInfoCasual!H14</f>
        <v>1185.8399999999999</v>
      </c>
      <c r="F24" s="13">
        <f t="shared" si="0"/>
        <v>7.1357142857142855E-2</v>
      </c>
      <c r="G24" s="13">
        <f>MIN((($B$4+(IF(EnemyInfoCasual!$C14=1,0.05,0))-($B$4*(IF(EnemyInfoCasual!$C14=1,0.05,0))))*PlayerInfo!$B$3)*EnemyInfoCasual!H14,1)</f>
        <v>0.12089999999999999</v>
      </c>
      <c r="H24" s="13">
        <f>MIN((($B$5+(IF(EnemyInfoCasual!$C14=1,0.005,0))-($B$5*(IF(EnemyInfoCasual!$C14=1,0.005,0))))*PlayerInfo!$B$4)*EnemyInfoCasual!H14,1)</f>
        <v>0.01</v>
      </c>
      <c r="I24" s="13">
        <f>MIN((($B$6+(IF(EnemyInfoCasual!$C14=1,0.005,0))-($B$6*(IF(EnemyInfoCasual!$C14=1,0.005,0))))*PlayerInfo!$B$4)*EnemyInfoCasual!H14,1)</f>
        <v>1.1990000000000001E-2</v>
      </c>
      <c r="J24" s="13">
        <f t="shared" si="1"/>
        <v>0.870309</v>
      </c>
      <c r="K24" s="14">
        <f t="shared" si="2"/>
        <v>0.86855959100000002</v>
      </c>
      <c r="L24" s="16">
        <f t="shared" si="3"/>
        <v>991.37113380000005</v>
      </c>
      <c r="M24" s="16">
        <f t="shared" si="9"/>
        <v>1289.6028462540601</v>
      </c>
      <c r="N24" s="16">
        <f>EnemyInfoCasual!F14</f>
        <v>220</v>
      </c>
      <c r="O24" s="16">
        <f>N24*PlayerInfo!$B$10</f>
        <v>220</v>
      </c>
      <c r="P24" s="16">
        <f>N24*PlayerInfo!$B$10*1.2*EnemyInfoCasual!H14</f>
        <v>264</v>
      </c>
      <c r="Q24" s="16">
        <f>N24*PlayerInfo!$B$10*1.2*1.5*EnemyInfoCasual!H14</f>
        <v>396</v>
      </c>
      <c r="R24" s="16">
        <f t="shared" si="5"/>
        <v>227.34558000000001</v>
      </c>
      <c r="S24" s="16">
        <f t="shared" si="6"/>
        <v>364.39800003200003</v>
      </c>
      <c r="T24" s="16">
        <f>EnemyInfoCasual!G14</f>
        <v>100</v>
      </c>
      <c r="U24" s="16">
        <f>T24*PlayerInfo!$B$11</f>
        <v>100</v>
      </c>
      <c r="V24" s="16">
        <f>T24*PlayerInfo!$B$11*1.2*EnemyInfoCasual!H14</f>
        <v>120</v>
      </c>
      <c r="W24" s="16">
        <f>T24*PlayerInfo!$B$11*1.2*1.5*EnemyInfoCasual!H14</f>
        <v>180</v>
      </c>
      <c r="X24" s="16">
        <f t="shared" si="7"/>
        <v>103.3389</v>
      </c>
      <c r="Y24" s="16">
        <f t="shared" si="8"/>
        <v>165.63545456</v>
      </c>
    </row>
    <row r="25" spans="1:26">
      <c r="A25" s="4" t="s">
        <v>33</v>
      </c>
      <c r="B25">
        <f>EnemyInfoCasual!E15</f>
        <v>630</v>
      </c>
      <c r="C25">
        <f>(B25+(IF(EnemyInfoCasual!I15=1,PlayerInfo!$B$5,0)))*(PlayerInfo!$B$1)*(EnemyInfoCasual!L15+1)</f>
        <v>1020.6</v>
      </c>
      <c r="D25">
        <f>(B25+(IF(EnemyInfoCasual!I15=1,PlayerInfo!$B$5,0))+PlayerInfo!$B$6)*(PlayerInfo!$B$1)*(EnemyInfoCasual!L15+1)*EnemyInfoCasual!H15</f>
        <v>1020.6</v>
      </c>
      <c r="E25">
        <f>(B25+(IF(EnemyInfoCasual!I15=1,PlayerInfo!$B$5,0))+PlayerInfo!$B$6+PlayerInfo!$B$7)*(PlayerInfo!$B$1)*(EnemyInfoCasual!L15+1)*1.2*EnemyInfoCasual!H15</f>
        <v>1224.72</v>
      </c>
      <c r="F25" s="13">
        <f t="shared" si="0"/>
        <v>7.1357142857142855E-2</v>
      </c>
      <c r="G25" s="13">
        <f>MIN((($B$4+(IF(EnemyInfoCasual!$C15=1,0.05,0))-($B$4*(IF(EnemyInfoCasual!$C15=1,0.05,0))))*PlayerInfo!$B$3)*EnemyInfoCasual!H15,1)</f>
        <v>0.12089999999999999</v>
      </c>
      <c r="H25" s="13">
        <f>MIN((($B$5+(IF(EnemyInfoCasual!$C15=1,0.005,0))-($B$5*(IF(EnemyInfoCasual!$C15=1,0.005,0))))*PlayerInfo!$B$4)*EnemyInfoCasual!H15,1)</f>
        <v>0.01</v>
      </c>
      <c r="I25" s="13">
        <f>MIN((($B$6+(IF(EnemyInfoCasual!$C15=1,0.005,0))-($B$6*(IF(EnemyInfoCasual!$C15=1,0.005,0))))*PlayerInfo!$B$4)*EnemyInfoCasual!H15,1)</f>
        <v>1.1990000000000001E-2</v>
      </c>
      <c r="J25" s="13">
        <f t="shared" si="1"/>
        <v>0.870309</v>
      </c>
      <c r="K25" s="14">
        <f t="shared" si="2"/>
        <v>0.86855959100000002</v>
      </c>
      <c r="L25" s="16">
        <f t="shared" si="3"/>
        <v>1023.8751054000001</v>
      </c>
      <c r="M25" s="16">
        <f t="shared" si="9"/>
        <v>1331.8849067869801</v>
      </c>
      <c r="N25" s="16">
        <f>EnemyInfoCasual!F15</f>
        <v>230</v>
      </c>
      <c r="O25" s="16">
        <f>N25*PlayerInfo!$B$10</f>
        <v>230</v>
      </c>
      <c r="P25" s="16">
        <f>N25*PlayerInfo!$B$10*1.2*EnemyInfoCasual!H15</f>
        <v>276</v>
      </c>
      <c r="Q25" s="16">
        <f>N25*PlayerInfo!$B$10*1.2*1.5*EnemyInfoCasual!H15</f>
        <v>414</v>
      </c>
      <c r="R25" s="16">
        <f t="shared" si="5"/>
        <v>237.67946999999998</v>
      </c>
      <c r="S25" s="16">
        <f t="shared" si="6"/>
        <v>380.96154548800007</v>
      </c>
      <c r="T25" s="16">
        <f>EnemyInfoCasual!G15</f>
        <v>100</v>
      </c>
      <c r="U25" s="16">
        <f>T25*PlayerInfo!$B$11</f>
        <v>100</v>
      </c>
      <c r="V25" s="16">
        <f>T25*PlayerInfo!$B$11*1.2*EnemyInfoCasual!H15</f>
        <v>120</v>
      </c>
      <c r="W25" s="16">
        <f>T25*PlayerInfo!$B$11*1.2*1.5*EnemyInfoCasual!H15</f>
        <v>180</v>
      </c>
      <c r="X25" s="16">
        <f t="shared" si="7"/>
        <v>103.3389</v>
      </c>
      <c r="Y25" s="16">
        <f t="shared" si="8"/>
        <v>165.63545456</v>
      </c>
    </row>
    <row r="26" spans="1:26">
      <c r="A26" s="4" t="s">
        <v>34</v>
      </c>
      <c r="B26">
        <f>EnemyInfoCasual!E16</f>
        <v>2000</v>
      </c>
      <c r="C26">
        <f>(B26+(IF(EnemyInfoCasual!I16=1,PlayerInfo!$B$5,0)))*(PlayerInfo!$B$1)*(EnemyInfoCasual!L16+1)</f>
        <v>3240</v>
      </c>
      <c r="D26">
        <f>(B26+(IF(EnemyInfoCasual!I16=1,PlayerInfo!$B$5,0))+PlayerInfo!$B$6)*(PlayerInfo!$B$1)*(EnemyInfoCasual!L16+1)*EnemyInfoCasual!H16</f>
        <v>3240</v>
      </c>
      <c r="E26">
        <f>(B26+(IF(EnemyInfoCasual!I16=1,PlayerInfo!$B$5,0))+PlayerInfo!$B$6+PlayerInfo!$B$7)*(PlayerInfo!$B$1)*(EnemyInfoCasual!L16+1)*1.2*EnemyInfoCasual!H16</f>
        <v>3888</v>
      </c>
      <c r="F26" s="13">
        <f t="shared" si="0"/>
        <v>7.1357142857142855E-2</v>
      </c>
      <c r="G26" s="13">
        <f>MIN((($B$4+(IF(EnemyInfoCasual!$C16=1,0.05,0))-($B$4*(IF(EnemyInfoCasual!$C16=1,0.05,0))))*PlayerInfo!$B$3)*EnemyInfoCasual!H16,1)</f>
        <v>0.12089999999999999</v>
      </c>
      <c r="H26" s="13">
        <f>MIN((($B$5+(IF(EnemyInfoCasual!$C16=1,0.005,0))-($B$5*(IF(EnemyInfoCasual!$C16=1,0.005,0))))*PlayerInfo!$B$4)*EnemyInfoCasual!H16,1)</f>
        <v>0.01</v>
      </c>
      <c r="I26" s="13">
        <f>MIN((($B$6+(IF(EnemyInfoCasual!$C16=1,0.005,0))-($B$6*(IF(EnemyInfoCasual!$C16=1,0.005,0))))*PlayerInfo!$B$4)*EnemyInfoCasual!H16,1)</f>
        <v>1.1990000000000001E-2</v>
      </c>
      <c r="J26" s="13">
        <f t="shared" si="1"/>
        <v>0.870309</v>
      </c>
      <c r="K26" s="14">
        <f t="shared" si="2"/>
        <v>0.86855959100000002</v>
      </c>
      <c r="L26" s="16">
        <f t="shared" si="3"/>
        <v>3250.39716</v>
      </c>
      <c r="M26" s="16">
        <f t="shared" si="9"/>
        <v>4228.2060532919995</v>
      </c>
      <c r="N26" s="16">
        <f>EnemyInfoCasual!F16</f>
        <v>1000</v>
      </c>
      <c r="O26" s="16">
        <f>N26*PlayerInfo!$B$10</f>
        <v>1000</v>
      </c>
      <c r="P26" s="16">
        <f>N26*PlayerInfo!$B$10*1.2*EnemyInfoCasual!H16</f>
        <v>1200</v>
      </c>
      <c r="Q26" s="16">
        <f>N26*PlayerInfo!$B$10*1.2*1.5*EnemyInfoCasual!H16</f>
        <v>1800</v>
      </c>
      <c r="R26" s="16">
        <f t="shared" si="5"/>
        <v>1033.3889999999999</v>
      </c>
      <c r="S26" s="16">
        <f t="shared" si="6"/>
        <v>1656.3545456000004</v>
      </c>
      <c r="T26" s="16">
        <f>EnemyInfoCasual!G16</f>
        <v>400</v>
      </c>
      <c r="U26" s="16">
        <f>T26*PlayerInfo!$B$11</f>
        <v>400</v>
      </c>
      <c r="V26" s="16">
        <f>T26*PlayerInfo!$B$11*1.2*EnemyInfoCasual!H16</f>
        <v>480</v>
      </c>
      <c r="W26" s="16">
        <f>T26*PlayerInfo!$B$11*1.2*1.5*EnemyInfoCasual!H16</f>
        <v>720</v>
      </c>
      <c r="X26" s="16">
        <f t="shared" si="7"/>
        <v>413.35559999999998</v>
      </c>
      <c r="Y26" s="16">
        <f t="shared" si="8"/>
        <v>662.54181824</v>
      </c>
    </row>
    <row r="27" spans="1:26">
      <c r="A27" s="4" t="s">
        <v>24</v>
      </c>
      <c r="B27">
        <f>EnemyInfoCasual!E$488</f>
        <v>10000</v>
      </c>
      <c r="C27">
        <v>0</v>
      </c>
      <c r="D27">
        <v>0</v>
      </c>
      <c r="E27">
        <f>(B27+(IF(EnemyInfoCasual!I$488=1,PlayerInfo!$B$5,0))+PlayerInfo!$B$6+PlayerInfo!$B$7)*(PlayerInfo!$B$1)*(EnemyInfoCasual!L$488+1)*1.2*EnemyInfoCasual!H$488</f>
        <v>19440</v>
      </c>
      <c r="F27" s="13">
        <v>1E-3</v>
      </c>
      <c r="G27" s="13">
        <v>0</v>
      </c>
      <c r="H27" s="13">
        <v>1</v>
      </c>
      <c r="I27" s="13">
        <v>1</v>
      </c>
      <c r="J27" s="13">
        <f t="shared" si="1"/>
        <v>0</v>
      </c>
      <c r="K27" s="14">
        <f t="shared" si="2"/>
        <v>0</v>
      </c>
      <c r="L27" s="16">
        <f t="shared" si="3"/>
        <v>19440</v>
      </c>
      <c r="M27" s="16">
        <f t="shared" si="9"/>
        <v>25272</v>
      </c>
      <c r="N27" s="16">
        <f>EnemyInfoCasual!F488</f>
        <v>10000</v>
      </c>
      <c r="O27" s="16">
        <v>0</v>
      </c>
      <c r="P27" s="16">
        <v>0</v>
      </c>
      <c r="Q27" s="16">
        <f>N27*PlayerInfo!$B$10*1.2*1.5*EnemyInfoCasual!H488</f>
        <v>18000</v>
      </c>
      <c r="R27" s="16">
        <f t="shared" si="5"/>
        <v>18000</v>
      </c>
      <c r="S27" s="16">
        <f t="shared" si="6"/>
        <v>28800</v>
      </c>
      <c r="T27" s="16">
        <f>EnemyInfoCasual!G488</f>
        <v>10000</v>
      </c>
      <c r="U27" s="16">
        <v>0</v>
      </c>
      <c r="V27" s="16">
        <v>0</v>
      </c>
      <c r="W27" s="16">
        <f>T27*PlayerInfo!$B$11*1.2*1.5*EnemyInfoCasual!H488</f>
        <v>18000</v>
      </c>
      <c r="X27" s="16">
        <f t="shared" si="7"/>
        <v>18000</v>
      </c>
      <c r="Y27" s="16">
        <f t="shared" si="8"/>
        <v>28800</v>
      </c>
      <c r="Z27" t="s">
        <v>576</v>
      </c>
    </row>
    <row r="28" spans="1:26">
      <c r="F28" s="13"/>
    </row>
    <row r="30" spans="1:26">
      <c r="A30" t="s">
        <v>686</v>
      </c>
      <c r="B30" t="s">
        <v>10</v>
      </c>
      <c r="C30" t="s">
        <v>671</v>
      </c>
      <c r="D30" t="s">
        <v>672</v>
      </c>
    </row>
    <row r="31" spans="1:26">
      <c r="A31" t="s">
        <v>598</v>
      </c>
      <c r="B31" s="17">
        <f>SUMPRODUCT(F$13:F27,L$13:L27)</f>
        <v>1037.0220327808715</v>
      </c>
      <c r="C31" s="17">
        <f>SUMPRODUCT($F$13:$F27,R$13:R27)</f>
        <v>275.80299751285713</v>
      </c>
      <c r="D31" s="17">
        <f>SUMPRODUCT($F$13:$F27,X$13:X27)</f>
        <v>150.49318133571427</v>
      </c>
    </row>
    <row r="32" spans="1:26">
      <c r="A32" t="s">
        <v>599</v>
      </c>
      <c r="B32" s="17">
        <f>B31*1.25</f>
        <v>1296.2775409760893</v>
      </c>
      <c r="C32" s="17">
        <f>C31*1.25</f>
        <v>344.75374689107139</v>
      </c>
      <c r="D32" s="17">
        <f>D31*1.5</f>
        <v>225.7397720035714</v>
      </c>
    </row>
    <row r="33" spans="1:4">
      <c r="A33" t="s">
        <v>600</v>
      </c>
      <c r="B33" s="17">
        <f>SUMPRODUCT(F$13:F27,M$13:M27)</f>
        <v>1348.9410504012585</v>
      </c>
      <c r="C33" s="17">
        <f>SUMPRODUCT($F$13:$F27,S$13:S27)</f>
        <v>441.99199184027663</v>
      </c>
      <c r="D33" s="17">
        <f>SUMPRODUCT($F$13:$F27,Y$13:Y27)</f>
        <v>241.14478034232002</v>
      </c>
    </row>
    <row r="34" spans="1:4">
      <c r="A34" s="12" t="s">
        <v>601</v>
      </c>
      <c r="B34" s="17">
        <f>B33*1.25</f>
        <v>1686.1763130015731</v>
      </c>
      <c r="C34" s="17">
        <f>C33*1.25</f>
        <v>552.48998980034582</v>
      </c>
      <c r="D34" s="17">
        <f>D33*1.5</f>
        <v>361.71717051348003</v>
      </c>
    </row>
    <row r="35" spans="1:4">
      <c r="A35" s="12"/>
      <c r="B35" s="17"/>
    </row>
    <row r="36" spans="1:4">
      <c r="A36" s="12" t="s">
        <v>687</v>
      </c>
      <c r="B36" s="17" t="s">
        <v>10</v>
      </c>
      <c r="C36" t="s">
        <v>671</v>
      </c>
      <c r="D36" t="s">
        <v>672</v>
      </c>
    </row>
    <row r="37" spans="1:4">
      <c r="A37" t="s">
        <v>598</v>
      </c>
      <c r="B37" s="17">
        <f>B31*$C$9</f>
        <v>1333314.042146835</v>
      </c>
      <c r="C37" s="17">
        <f t="shared" ref="C37:D40" si="10">C31*$C$9</f>
        <v>354603.85394510202</v>
      </c>
      <c r="D37" s="17">
        <f t="shared" si="10"/>
        <v>193491.23314591835</v>
      </c>
    </row>
    <row r="38" spans="1:4">
      <c r="A38" t="s">
        <v>599</v>
      </c>
      <c r="B38" s="17">
        <f>B32*$C$9</f>
        <v>1666642.5526835434</v>
      </c>
      <c r="C38" s="17">
        <f t="shared" si="10"/>
        <v>443254.81743137754</v>
      </c>
      <c r="D38" s="17">
        <f t="shared" si="10"/>
        <v>290236.84971887752</v>
      </c>
    </row>
    <row r="39" spans="1:4">
      <c r="A39" t="s">
        <v>600</v>
      </c>
      <c r="B39" s="17">
        <f>B33*$C$10</f>
        <v>2774964.4465397322</v>
      </c>
      <c r="C39" s="17">
        <f t="shared" si="10"/>
        <v>568275.41808035574</v>
      </c>
      <c r="D39" s="17">
        <f t="shared" si="10"/>
        <v>310043.28901155433</v>
      </c>
    </row>
    <row r="40" spans="1:4">
      <c r="A40" s="12" t="s">
        <v>601</v>
      </c>
      <c r="B40" s="17">
        <f>B34*$C$10</f>
        <v>3468705.5581746651</v>
      </c>
      <c r="C40" s="17">
        <f t="shared" si="10"/>
        <v>710344.27260044462</v>
      </c>
      <c r="D40" s="17">
        <f t="shared" si="10"/>
        <v>465064.93351733149</v>
      </c>
    </row>
    <row r="41" spans="1:4">
      <c r="A41" s="12"/>
    </row>
    <row r="42" spans="1:4">
      <c r="A42" s="4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45</vt:i4>
      </vt:variant>
    </vt:vector>
  </HeadingPairs>
  <TitlesOfParts>
    <vt:vector size="45" baseType="lpstr">
      <vt:lpstr>PlayerInfo</vt:lpstr>
      <vt:lpstr>ResultsExp</vt:lpstr>
      <vt:lpstr>ResultsCoin</vt:lpstr>
      <vt:lpstr>ResultsPixel</vt:lpstr>
      <vt:lpstr>BestiaryLevels</vt:lpstr>
      <vt:lpstr>EnemyInfoCasual</vt:lpstr>
      <vt:lpstr>EnemyInfoHardcore</vt:lpstr>
      <vt:lpstr>BeginnerTrainingZone</vt:lpstr>
      <vt:lpstr>AdvancedTrainingZone</vt:lpstr>
      <vt:lpstr>MysticForest</vt:lpstr>
      <vt:lpstr>NightForest</vt:lpstr>
      <vt:lpstr>TheSky</vt:lpstr>
      <vt:lpstr>Deadlands</vt:lpstr>
      <vt:lpstr>TheDesert</vt:lpstr>
      <vt:lpstr>TheBeach</vt:lpstr>
      <vt:lpstr>BinaryBattlefield</vt:lpstr>
      <vt:lpstr>DragonCave</vt:lpstr>
      <vt:lpstr>PirateShip</vt:lpstr>
      <vt:lpstr>TriangleLand</vt:lpstr>
      <vt:lpstr>RopelessRoom</vt:lpstr>
      <vt:lpstr>PollutedSky</vt:lpstr>
      <vt:lpstr>SecretBeach</vt:lpstr>
      <vt:lpstr>ScaryGraveyard</vt:lpstr>
      <vt:lpstr>DarkPortal</vt:lpstr>
      <vt:lpstr>2012YeOldePub</vt:lpstr>
      <vt:lpstr>MysticPath</vt:lpstr>
      <vt:lpstr>9001MysticForest</vt:lpstr>
      <vt:lpstr>DefendMission</vt:lpstr>
      <vt:lpstr>SecretLab</vt:lpstr>
      <vt:lpstr>VolcanoPeak</vt:lpstr>
      <vt:lpstr>FrostyZone</vt:lpstr>
      <vt:lpstr>Prehistoric</vt:lpstr>
      <vt:lpstr>SmileyIslandOn</vt:lpstr>
      <vt:lpstr>SmileyIslandOff</vt:lpstr>
      <vt:lpstr>PokaymanCity</vt:lpstr>
      <vt:lpstr>NotCopyrightInfringement</vt:lpstr>
      <vt:lpstr>CensorShip</vt:lpstr>
      <vt:lpstr>Foodlandistan</vt:lpstr>
      <vt:lpstr>LullabyLake</vt:lpstr>
      <vt:lpstr>BillygoatBridge</vt:lpstr>
      <vt:lpstr>FabledForest</vt:lpstr>
      <vt:lpstr>FortressFoothills</vt:lpstr>
      <vt:lpstr>CastleGrimm</vt:lpstr>
      <vt:lpstr>ThroneRoom</vt:lpstr>
      <vt:lpstr>2011TriangleLand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Brandon Winrich</dc:creator>
  <cp:lastModifiedBy>Brandon Winrich</cp:lastModifiedBy>
  <dcterms:created xsi:type="dcterms:W3CDTF">2013-03-18T13:25:51Z</dcterms:created>
  <dcterms:modified xsi:type="dcterms:W3CDTF">2013-03-31T01:49:17Z</dcterms:modified>
</cp:coreProperties>
</file>